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9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1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6B6" lockStructure="1"/>
  <bookViews>
    <workbookView xWindow="360" yWindow="180" windowWidth="13395" windowHeight="4620" firstSheet="1" activeTab="1"/>
  </bookViews>
  <sheets>
    <sheet name="Settlement Split" sheetId="1" state="hidden" r:id="rId1"/>
    <sheet name="Distribution of Proceeds" sheetId="11" r:id="rId2"/>
    <sheet name="Exhibit No. EJK-Y" sheetId="19" state="hidden" r:id="rId3"/>
    <sheet name="Summary JC Sale Journal Entries" sheetId="16" state="hidden" r:id="rId4"/>
    <sheet name="MRM-3" sheetId="18" state="hidden" r:id="rId5"/>
    <sheet name="Summary" sheetId="17" state="hidden" r:id="rId6"/>
    <sheet name="DR 5" sheetId="15" state="hidden" r:id="rId7"/>
    <sheet name="JAP-3 P2" sheetId="14" state="hidden" r:id="rId8"/>
    <sheet name="Company Allocation of Proceeds" sheetId="9" state="hidden" r:id="rId9"/>
    <sheet name="Ratebase Summary-GRC Compliance" sheetId="12" state="hidden" r:id="rId10"/>
    <sheet name="Class Summary-GRC Compliance" sheetId="1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localSheetId="6" hidden="1">{#N/A,#N/A,FALSE,"schA"}</definedName>
    <definedName name="___www1" localSheetId="2" hidden="1">{#N/A,#N/A,FALSE,"schA"}</definedName>
    <definedName name="___www1" localSheetId="7" hidden="1">{#N/A,#N/A,FALSE,"schA"}</definedName>
    <definedName name="___www1" hidden="1">{#N/A,#N/A,FALSE,"schA"}</definedName>
    <definedName name="__123Graph_D" localSheetId="6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ECURRENT" localSheetId="6" hidden="1">[1]ConsolidatingPL!#REF!</definedName>
    <definedName name="__123Graph_ECURRENT" localSheetId="2" hidden="1">[1]ConsolidatingPL!#REF!</definedName>
    <definedName name="__123Graph_ECURRENT" localSheetId="7" hidden="1">[1]ConsolidatingPL!#REF!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localSheetId="6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7" hidden="1">{#N/A,#N/A,FALSE,"CRPT";#N/A,#N/A,FALSE,"TREND";#N/A,#N/A,FALSE,"%Curve"}</definedName>
    <definedName name="__six6" hidden="1">{#N/A,#N/A,FALSE,"CRPT";#N/A,#N/A,FALSE,"TREND";#N/A,#N/A,FALSE,"%Curve"}</definedName>
    <definedName name="__www1" localSheetId="6" hidden="1">{#N/A,#N/A,FALSE,"schA"}</definedName>
    <definedName name="__www1" localSheetId="2" hidden="1">{#N/A,#N/A,FALSE,"schA"}</definedName>
    <definedName name="__www1" localSheetId="7" hidden="1">{#N/A,#N/A,FALSE,"schA"}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AT3">'[7]23600471-WA Utility Tax (Elect)'!#REF!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 localSheetId="6" hidden="1">#REF!</definedName>
    <definedName name="_Fill" localSheetId="2">[8]model!#REF!</definedName>
    <definedName name="_Fill" localSheetId="7" hidden="1">#REF!</definedName>
    <definedName name="_Fill" hidden="1">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localSheetId="6" hidden="1">#REF!</definedName>
    <definedName name="_Key1" localSheetId="2" hidden="1">#REF!</definedName>
    <definedName name="_Key1" localSheetId="7" hidden="1">#REF!</definedName>
    <definedName name="_Key1" hidden="1">#REF!</definedName>
    <definedName name="_Key2" localSheetId="6" hidden="1">#REF!</definedName>
    <definedName name="_Key2" localSheetId="2" hidden="1">#REF!</definedName>
    <definedName name="_Key2" localSheetId="7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localSheetId="6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localSheetId="6" hidden="1">#REF!</definedName>
    <definedName name="_Sort" localSheetId="2" hidden="1">#REF!</definedName>
    <definedName name="_Sort" localSheetId="7" hidden="1">#REF!</definedName>
    <definedName name="_Sort" hidden="1">#REF!</definedName>
    <definedName name="_www1" localSheetId="6" hidden="1">{#N/A,#N/A,FALSE,"schA"}</definedName>
    <definedName name="_www1" localSheetId="2" hidden="1">{#N/A,#N/A,FALSE,"schA"}</definedName>
    <definedName name="_www1" localSheetId="7" hidden="1">{#N/A,#N/A,FALSE,"schA"}</definedName>
    <definedName name="_www1" hidden="1">{#N/A,#N/A,FALSE,"schA"}</definedName>
    <definedName name="a" localSheetId="6" hidden="1">{#N/A,#N/A,FALSE,"Coversheet";#N/A,#N/A,FALSE,"QA"}</definedName>
    <definedName name="a" localSheetId="2" hidden="1">{#N/A,#N/A,FALSE,"Coversheet";#N/A,#N/A,FALSE,"QA"}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localSheetId="6" hidden="1">{#N/A,#N/A,FALSE,"Coversheet";#N/A,#N/A,FALSE,"QA"}</definedName>
    <definedName name="b" localSheetId="2" hidden="1">{#N/A,#N/A,FALSE,"Coversheet";#N/A,#N/A,FALSE,"QA"}</definedName>
    <definedName name="b" localSheetId="7" hidden="1">{#N/A,#N/A,FALSE,"Coversheet";#N/A,#N/A,FALSE,"QA"}</definedName>
    <definedName name="b" hidden="1">{#N/A,#N/A,FALSE,"Coversheet";#N/A,#N/A,FALSE,"QA"}</definedName>
    <definedName name="BADDEBT">[8]model!#REF!</definedName>
    <definedName name="BD">[10]model!#REF!</definedName>
    <definedName name="BEP">[8]model!#REF!</definedName>
    <definedName name="BEx0017DGUEDPCFJUPUZOOLJCS2B" localSheetId="6" hidden="1">#REF!</definedName>
    <definedName name="BEx0017DGUEDPCFJUPUZOOLJCS2B" localSheetId="2" hidden="1">#REF!</definedName>
    <definedName name="BEx0017DGUEDPCFJUPUZOOLJCS2B" localSheetId="7" hidden="1">#REF!</definedName>
    <definedName name="BEx0017DGUEDPCFJUPUZOOLJCS2B" hidden="1">#REF!</definedName>
    <definedName name="BEx001CNWHJ5RULCSFM36ZCGJ1UH" localSheetId="6" hidden="1">#REF!</definedName>
    <definedName name="BEx001CNWHJ5RULCSFM36ZCGJ1UH" localSheetId="2" hidden="1">#REF!</definedName>
    <definedName name="BEx001CNWHJ5RULCSFM36ZCGJ1UH" localSheetId="7" hidden="1">#REF!</definedName>
    <definedName name="BEx001CNWHJ5RULCSFM36ZCGJ1UH" hidden="1">#REF!</definedName>
    <definedName name="BEx004791UAJIJSN57OT7YBLNP82" localSheetId="6" hidden="1">#REF!</definedName>
    <definedName name="BEx004791UAJIJSN57OT7YBLNP82" localSheetId="2" hidden="1">#REF!</definedName>
    <definedName name="BEx004791UAJIJSN57OT7YBLNP82" localSheetId="7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">[11]INPUTS!$C$11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L_RT">#REF!</definedName>
    <definedName name="CL_RT2">'[12]Transp Data'!$A$6:$C$81</definedName>
    <definedName name="COLHOUSE">[8]model!#REF!</definedName>
    <definedName name="COLXFER">[8]model!#REF!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[13]Sch_120!#REF!</definedName>
    <definedName name="ContractDate">'[14]Dispatch Cases'!#REF!</definedName>
    <definedName name="Conv_Factor">[13]Sch_120!#REF!</definedName>
    <definedName name="ConversionFactor">[9]Assumptions!$I$65</definedName>
    <definedName name="CONVFACT">#REF!</definedName>
    <definedName name="CurrQtr">'[15]Inc Stmt'!$AJ$222</definedName>
    <definedName name="cust">#REF!</definedName>
    <definedName name="CUSTDEP">#REF!</definedName>
    <definedName name="Data">#REF!</definedName>
    <definedName name="Data.Avg">'[15]Avg Amts'!$A$5:$BP$34</definedName>
    <definedName name="Data.Qtrs.Avg">'[15]Avg Amts'!$A$5:$IV$5</definedName>
    <definedName name="DebtPerc">[9]Assumptions!$I$58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localSheetId="6" hidden="1">{#N/A,#N/A,FALSE,"Coversheet";#N/A,#N/A,FALSE,"QA"}</definedName>
    <definedName name="DELETE01" localSheetId="2" hidden="1">{#N/A,#N/A,FALSE,"Coversheet";#N/A,#N/A,FALSE,"QA"}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localSheetId="2" hidden="1">{#N/A,#N/A,FALSE,"Schedule F";#N/A,#N/A,FALSE,"Schedule G"}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localSheetId="2" hidden="1">{#N/A,#N/A,FALSE,"Coversheet";#N/A,#N/A,FALSE,"QA"}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localSheetId="2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localSheetId="2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localSheetId="2" hidden="1">{#N/A,#N/A,FALSE,"Schedule F";#N/A,#N/A,FALSE,"Schedule G"}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localSheetId="2" hidden="1">{#N/A,#N/A,FALSE,"Coversheet";#N/A,#N/A,FALSE,"QA"}</definedName>
    <definedName name="Delete21" localSheetId="7" hidden="1">{#N/A,#N/A,FALSE,"Coversheet";#N/A,#N/A,FALSE,"QA"}</definedName>
    <definedName name="Delete21" hidden="1">{#N/A,#N/A,FALSE,"Coversheet";#N/A,#N/A,FALSE,"QA"}</definedName>
    <definedName name="DEPRECIATION">#REF!</definedName>
    <definedName name="DF_HeatRate">[9]Assumptions!$L$23</definedName>
    <definedName name="DFIT" localSheetId="6" hidden="1">{#N/A,#N/A,FALSE,"Coversheet";#N/A,#N/A,FALSE,"QA"}</definedName>
    <definedName name="DFIT" localSheetId="2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Disc">'[14]Debt Amortization'!#REF!</definedName>
    <definedName name="DOCKET">#REF!</definedName>
    <definedName name="ee" localSheetId="6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hidden="1">{#N/A,#N/A,FALSE,"Month ";#N/A,#N/A,FALSE,"YTD";#N/A,#N/A,FALSE,"12 mo ended"}</definedName>
    <definedName name="EffTax">[11]INPUTS!$F$36</definedName>
    <definedName name="Electp1">#REF!</definedName>
    <definedName name="Electp2">#REF!</definedName>
    <definedName name="Electric_Prices">'[16]Monthly Price Summary'!$B$4:$E$27</definedName>
    <definedName name="ElecWC_LineItems">[6]BS!#REF!</definedName>
    <definedName name="ElRBLine">[3]BS!$AQ$7:$AQ$3303</definedName>
    <definedName name="EMPLBENE">#REF!</definedName>
    <definedName name="EndDate">[9]Assumptions!$C$11</definedName>
    <definedName name="error" hidden="1">{#N/A,#N/A,FALSE,"Coversheet";#N/A,#N/A,FALSE,"QA"}</definedName>
    <definedName name="Estimate" localSheetId="6" hidden="1">{#N/A,#N/A,FALSE,"Summ";#N/A,#N/A,FALSE,"General"}</definedName>
    <definedName name="Estimate" localSheetId="2" hidden="1">{#N/A,#N/A,FALSE,"Summ";#N/A,#N/A,FALSE,"General"}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6" hidden="1">{#N/A,#N/A,FALSE,"Summ";#N/A,#N/A,FALSE,"General"}</definedName>
    <definedName name="ex" localSheetId="2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ACTORS">#REF!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6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[17]Inputs!$E$112</definedName>
    <definedName name="FEDERAL_INCOME_TAX">#REF!</definedName>
    <definedName name="FedTaxRate">[9]Assumptions!$C$33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'[18]2.29'!#REF!</definedName>
    <definedName name="FTAX">[11]INPUTS!$F$35</definedName>
    <definedName name="Fuel">#REF!</definedName>
    <definedName name="GasRBLine">[3]BS!$AS$7:$AS$3631</definedName>
    <definedName name="GasWC_LineItem">[3]BS!$AR$7:$AR$3631</definedName>
    <definedName name="GeoDate">'[14]Dispatch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[14]Dispatch!#REF!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'[19]Daily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'[20]Load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[21]Sheet1!$AF$3:$AJ$28</definedName>
    <definedName name="MERGERCOSTS">[22]model!#REF!</definedName>
    <definedName name="Miller" localSheetId="6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[14]Dispatch!#REF!</definedName>
    <definedName name="MT">#REF!</definedName>
    <definedName name="MTD_Format">[23]Mthly!$B$11:$D$11,[23]Mthly!$B$32:$D$32</definedName>
    <definedName name="MustRunGen">[14]Dispatch!#REF!</definedName>
    <definedName name="new" localSheetId="6" hidden="1">{#N/A,#N/A,FALSE,"Summ";#N/A,#N/A,FALSE,"General"}</definedName>
    <definedName name="new" localSheetId="2" hidden="1">{#N/A,#N/A,FALSE,"Summ";#N/A,#N/A,FALSE,"General"}</definedName>
    <definedName name="new" localSheetId="7" hidden="1">{#N/A,#N/A,FALSE,"Summ";#N/A,#N/A,FALSE,"General"}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'[24]pivoted data'!$D$3:$Q$90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[17]Inputs!$E$129</definedName>
    <definedName name="PERCENTAGES_CALCULATED">#REF!</definedName>
    <definedName name="PreTaxDebtCost">[9]Assumptions!$I$56</definedName>
    <definedName name="PreTaxWACC">[9]Assumptions!$I$62</definedName>
    <definedName name="PriceCaseTable">#REF!</definedName>
    <definedName name="Prices_Aurora">'[16]Monthly Price Summary'!$C$4:$H$63</definedName>
    <definedName name="PRINT_ADJUSTMENTS">'[25]2009 GRC Elec Prop Tax'!#REF!</definedName>
    <definedName name="_xlnm.Print_Area" localSheetId="10">'Class Summary-GRC Compliance'!$A$1:$P$410</definedName>
    <definedName name="_xlnm.Print_Area" localSheetId="1">'Distribution of Proceeds'!$A$1:$M$47</definedName>
    <definedName name="_xlnm.Print_Area" localSheetId="9">'Ratebase Summary-GRC Compliance'!$A$3:$O$155</definedName>
    <definedName name="_xlnm.Print_Area" localSheetId="0">'Settlement Split'!$B$1:$K$31</definedName>
    <definedName name="_xlnm.Print_Area" localSheetId="5">Summary!$A$1:$E$38</definedName>
    <definedName name="_xlnm.Print_Area" localSheetId="3">'Summary JC Sale Journal Entries'!$A$1:$P$89</definedName>
    <definedName name="_xlnm.Print_Titles" localSheetId="9">'Ratebase Summary-GRC Compliance'!$B:$E,'Ratebase Summary-GRC Compliance'!$3:$4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[17]Inputs!$E$111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[26]IPOA2002!#REF!</definedName>
    <definedName name="qqq" localSheetId="6" hidden="1">{#N/A,#N/A,FALSE,"schA"}</definedName>
    <definedName name="qqq" localSheetId="2" hidden="1">{#N/A,#N/A,FALSE,"schA"}</definedName>
    <definedName name="qqq" localSheetId="7" hidden="1">{#N/A,#N/A,FALSE,"schA"}</definedName>
    <definedName name="qqq" hidden="1">{#N/A,#N/A,FALSE,"schA"}</definedName>
    <definedName name="QTD_Format">[27]QTD!$B$11:$D$11,[27]QTD!$B$35:$D$35</definedName>
    <definedName name="RATE">#REF!</definedName>
    <definedName name="RATE2">'[12]Transp Data'!$A$8:$I$112</definedName>
    <definedName name="RATEBASE">#REF!</definedName>
    <definedName name="RATEBASE_U95">#REF!</definedName>
    <definedName name="RATECASE">#REF!</definedName>
    <definedName name="RdSch_CY">'[28]INPUT TAB'!#REF!</definedName>
    <definedName name="RdSch_PY">'[28]INPUT TAB'!#REF!</definedName>
    <definedName name="RdSch_PY2">'[28]INPUT TAB'!#REF!</definedName>
    <definedName name="regasset">#REF!</definedName>
    <definedName name="resource_lookup">'[29]#REF'!$B$3:$C$112</definedName>
    <definedName name="ResRCF">[11]INPUTS!$F$44</definedName>
    <definedName name="RESTATING">#REF!</definedName>
    <definedName name="Results">#REF!</definedName>
    <definedName name="ResUnc">[11]INPUTS!$F$39</definedName>
    <definedName name="RETIREPLAN">#REF!</definedName>
    <definedName name="REV">#REF!</definedName>
    <definedName name="REVADJ">#REF!</definedName>
    <definedName name="REVREQ">#REF!</definedName>
    <definedName name="ROD">[11]INPUTS!$F$30</definedName>
    <definedName name="ROE">#REF!</definedName>
    <definedName name="ROR" localSheetId="2">#REF!</definedName>
    <definedName name="ROR">[11]INPUTS!$F$29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ATAC_TEMP">#REF!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localSheetId="6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'[14]Dispatch Cases'!#REF!</definedName>
    <definedName name="STAFFREDUC">#REF!</definedName>
    <definedName name="StartDate">[9]Assumptions!$C$9</definedName>
    <definedName name="STAX">[11]INPUTS!$F$34</definedName>
    <definedName name="STORM">#REF!</definedName>
    <definedName name="SUMMARY">#REF!</definedName>
    <definedName name="SWSales_MWH">[5]DT_A_AMW93!#REF!</definedName>
    <definedName name="t" localSheetId="6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bl_Master">#REF!</definedName>
    <definedName name="tem" hidden="1">{#N/A,#N/A,FALSE,"Summ";#N/A,#N/A,FALSE,"General"}</definedName>
    <definedName name="tem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localSheetId="2" hidden="1">{#N/A,#N/A,FALSE,"Summ";#N/A,#N/A,FALSE,"General"}</definedName>
    <definedName name="tem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6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[14]Dispatch!#REF!</definedName>
    <definedName name="Test">[6]BS!#REF!</definedName>
    <definedName name="TESTYEAR">#REF!</definedName>
    <definedName name="Therm_upload">#REF!</definedName>
    <definedName name="ThermalBookLife">[9]Assumptions!$C$25</definedName>
    <definedName name="therms">#REF!</definedName>
    <definedName name="THM_ALL_YEARS">#REF!</definedName>
    <definedName name="Title">[9]Assumptions!$A$1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localSheetId="6" hidden="1">#REF!</definedName>
    <definedName name="Transfer" localSheetId="2" hidden="1">#REF!</definedName>
    <definedName name="Transfer" localSheetId="7" hidden="1">#REF!</definedName>
    <definedName name="Transfer" hidden="1">#REF!</definedName>
    <definedName name="Transfers" localSheetId="6" hidden="1">#REF!</definedName>
    <definedName name="Transfers" localSheetId="2" hidden="1">#REF!</definedName>
    <definedName name="Transfers" localSheetId="7" hidden="1">#REF!</definedName>
    <definedName name="Transfers" hidden="1">#REF!</definedName>
    <definedName name="u" localSheetId="6" hidden="1">{#N/A,#N/A,FALSE,"Summ";#N/A,#N/A,FALSE,"General"}</definedName>
    <definedName name="u" localSheetId="2" hidden="1">{#N/A,#N/A,FALSE,"Summ";#N/A,#N/A,FALSE,"General"}</definedName>
    <definedName name="u" localSheetId="7" hidden="1">{#N/A,#N/A,FALSE,"Summ";#N/A,#N/A,FALSE,"General"}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[9]Assumptions!$C$21</definedName>
    <definedName name="w" hidden="1">{#N/A,#N/A,FALSE,"Schedule F";#N/A,#N/A,FALSE,"Schedule G"}</definedName>
    <definedName name="WACC">[9]Assumptions!$I$61</definedName>
    <definedName name="WAGES">[8]model!#REF!</definedName>
    <definedName name="we" localSheetId="6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'[30]Dispatch Cases'!#REF!</definedName>
    <definedName name="WRKCAP">[8]model!#REF!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6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6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6" hidden="1">{#N/A,#N/A,FALSE,"schA"}</definedName>
    <definedName name="wrn.ECR." localSheetId="2" hidden="1">{#N/A,#N/A,FALSE,"schA"}</definedName>
    <definedName name="wrn.ECR." localSheetId="7" hidden="1">{#N/A,#N/A,FALSE,"schA"}</definedName>
    <definedName name="wrn.ECR." hidden="1">{#N/A,#N/A,FALSE,"schA"}</definedName>
    <definedName name="wrn.ESTIMATE." localSheetId="6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6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6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6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6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6" hidden="1">{#N/A,#N/A,FALSE,"7617 Fab";#N/A,#N/A,FALSE,"7617 NSK"}</definedName>
    <definedName name="wrn.SCHEDULE." localSheetId="2" hidden="1">{#N/A,#N/A,FALSE,"7617 Fab";#N/A,#N/A,FALSE,"7617 NSK"}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6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localSheetId="6" hidden="1">{#N/A,#N/A,FALSE,"Summ";#N/A,#N/A,FALSE,"General"}</definedName>
    <definedName name="wrn.Summary." localSheetId="2" hidden="1">{#N/A,#N/A,FALSE,"Summ";#N/A,#N/A,FALSE,"General"}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6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6" hidden="1">{#N/A,#N/A,FALSE,"schA"}</definedName>
    <definedName name="www" localSheetId="2" hidden="1">{#N/A,#N/A,FALSE,"schA"}</definedName>
    <definedName name="www" localSheetId="7" hidden="1">{#N/A,#N/A,FALSE,"schA"}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'[31]Revison Inputs'!$B$6</definedName>
    <definedName name="YTD_Format">[27]YTD!$B$13:$D$13,[27]YTD!$B$36:$D$36</definedName>
    <definedName name="yuf" hidden="1">{#N/A,#N/A,FALSE,"Summ";#N/A,#N/A,FALSE,"General"}</definedName>
    <definedName name="z" hidden="1">{#N/A,#N/A,FALSE,"Coversheet";#N/A,#N/A,FALSE,"QA"}</definedName>
  </definedNames>
  <calcPr calcId="145621" iterate="1" calcOnSave="0"/>
</workbook>
</file>

<file path=xl/calcChain.xml><?xml version="1.0" encoding="utf-8"?>
<calcChain xmlns="http://schemas.openxmlformats.org/spreadsheetml/2006/main">
  <c r="K10" i="1" l="1"/>
  <c r="K19" i="1" l="1"/>
  <c r="K7" i="1"/>
  <c r="K24" i="1"/>
  <c r="K23" i="1"/>
  <c r="C31" i="1"/>
  <c r="A47" i="11" l="1"/>
  <c r="A3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G34" i="19"/>
  <c r="K31" i="1" l="1"/>
  <c r="F38" i="19"/>
  <c r="G38" i="19" s="1"/>
  <c r="F37" i="19"/>
  <c r="G37" i="19" s="1"/>
  <c r="F36" i="19"/>
  <c r="G36" i="19" s="1"/>
  <c r="F35" i="19"/>
  <c r="G35" i="19" s="1"/>
  <c r="F34" i="19"/>
  <c r="G40" i="19" s="1"/>
  <c r="A9" i="19"/>
  <c r="A10" i="19" l="1"/>
  <c r="A11" i="19" s="1"/>
  <c r="A12" i="19" s="1"/>
  <c r="A13" i="19" s="1"/>
  <c r="A14" i="19" l="1"/>
  <c r="A15" i="19" s="1"/>
  <c r="A16" i="19" s="1"/>
  <c r="A17" i="19" s="1"/>
  <c r="A18" i="19" s="1"/>
  <c r="A19" i="19" s="1"/>
  <c r="A20" i="19" s="1"/>
  <c r="A21" i="19" s="1"/>
  <c r="A22" i="19" s="1"/>
  <c r="A23" i="19" s="1"/>
  <c r="C13" i="19"/>
  <c r="A24" i="19" l="1"/>
  <c r="C24" i="19"/>
  <c r="C23" i="19"/>
  <c r="C25" i="19" l="1"/>
  <c r="A25" i="19"/>
  <c r="A26" i="19" l="1"/>
  <c r="C26" i="19"/>
  <c r="C27" i="19" l="1"/>
  <c r="A27" i="19"/>
  <c r="A28" i="19" l="1"/>
  <c r="A29" i="19" s="1"/>
  <c r="C31" i="19" l="1"/>
  <c r="A30" i="19"/>
  <c r="A31" i="19" s="1"/>
  <c r="A32" i="19" l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C34" i="19"/>
  <c r="C35" i="19"/>
  <c r="C36" i="19"/>
  <c r="C37" i="19"/>
  <c r="C38" i="19"/>
  <c r="C26" i="1" l="1"/>
  <c r="H18" i="18"/>
  <c r="G18" i="18"/>
  <c r="F18" i="18"/>
  <c r="J16" i="18"/>
  <c r="D14" i="18"/>
  <c r="D18" i="18" s="1"/>
  <c r="C14" i="18"/>
  <c r="C18" i="18" s="1"/>
  <c r="E13" i="18"/>
  <c r="C13" i="18"/>
  <c r="E12" i="18"/>
  <c r="E14" i="18" s="1"/>
  <c r="I10" i="18"/>
  <c r="J10" i="18" s="1"/>
  <c r="G10" i="18"/>
  <c r="E10" i="18"/>
  <c r="C25" i="1"/>
  <c r="C24" i="1"/>
  <c r="C20" i="1"/>
  <c r="C21" i="1"/>
  <c r="C22" i="1"/>
  <c r="C23" i="1"/>
  <c r="D12" i="17"/>
  <c r="D35" i="17" s="1"/>
  <c r="C16" i="1"/>
  <c r="C17" i="1"/>
  <c r="C18" i="1"/>
  <c r="C19" i="1"/>
  <c r="C15" i="1"/>
  <c r="D34" i="17"/>
  <c r="D15" i="17"/>
  <c r="C15" i="17"/>
  <c r="C17" i="17" s="1"/>
  <c r="C21" i="17" s="1"/>
  <c r="C7" i="1"/>
  <c r="C46" i="16"/>
  <c r="F42" i="16"/>
  <c r="O39" i="16"/>
  <c r="K39" i="16"/>
  <c r="G39" i="16"/>
  <c r="C39" i="16"/>
  <c r="F32" i="16"/>
  <c r="C32" i="16"/>
  <c r="O30" i="16"/>
  <c r="O32" i="16" s="1"/>
  <c r="K27" i="16"/>
  <c r="K32" i="16" s="1"/>
  <c r="O24" i="16"/>
  <c r="C24" i="16"/>
  <c r="J23" i="16"/>
  <c r="K21" i="16" s="1"/>
  <c r="J22" i="16"/>
  <c r="F21" i="16"/>
  <c r="G21" i="16" s="1"/>
  <c r="N8" i="16" s="1"/>
  <c r="J20" i="16"/>
  <c r="K19" i="16"/>
  <c r="J19" i="16"/>
  <c r="F19" i="16"/>
  <c r="K18" i="16"/>
  <c r="F20" i="16" s="1"/>
  <c r="G20" i="16" s="1"/>
  <c r="R12" i="16"/>
  <c r="K12" i="16"/>
  <c r="G12" i="16"/>
  <c r="B12" i="16"/>
  <c r="E18" i="18" l="1"/>
  <c r="J14" i="18"/>
  <c r="J18" i="18"/>
  <c r="I18" i="18"/>
  <c r="D17" i="17"/>
  <c r="D21" i="17" s="1"/>
  <c r="D36" i="17"/>
  <c r="F23" i="16"/>
  <c r="G23" i="16" s="1"/>
  <c r="N11" i="16"/>
  <c r="G42" i="16"/>
  <c r="G46" i="16" s="1"/>
  <c r="N7" i="16"/>
  <c r="J21" i="16"/>
  <c r="G18" i="16"/>
  <c r="K20" i="16" l="1"/>
  <c r="F22" i="16" l="1"/>
  <c r="N10" i="16"/>
  <c r="O12" i="16" s="1"/>
  <c r="K24" i="16"/>
  <c r="G22" i="16" l="1"/>
  <c r="G24" i="16"/>
  <c r="C11" i="1" l="1"/>
  <c r="D9" i="11" s="1"/>
  <c r="C10" i="1"/>
  <c r="D8" i="11" s="1"/>
  <c r="G38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D64" i="14"/>
  <c r="C64" i="14"/>
  <c r="C66" i="14" s="1"/>
  <c r="C70" i="14" s="1"/>
  <c r="E60" i="14"/>
  <c r="E64" i="14" s="1"/>
  <c r="E66" i="14" s="1"/>
  <c r="E70" i="14" s="1"/>
  <c r="D60" i="14"/>
  <c r="C60" i="14"/>
  <c r="C49" i="14" s="1"/>
  <c r="E49" i="14"/>
  <c r="D49" i="14"/>
  <c r="C47" i="14"/>
  <c r="C51" i="14" s="1"/>
  <c r="C45" i="14"/>
  <c r="E28" i="14"/>
  <c r="E45" i="14" s="1"/>
  <c r="D28" i="14"/>
  <c r="D45" i="14" s="1"/>
  <c r="C28" i="14"/>
  <c r="E19" i="14"/>
  <c r="E47" i="14" s="1"/>
  <c r="E51" i="14" s="1"/>
  <c r="D19" i="14"/>
  <c r="C19" i="14"/>
  <c r="G15" i="14"/>
  <c r="D47" i="14" l="1"/>
  <c r="D51" i="14" l="1"/>
  <c r="D66" i="14"/>
  <c r="D70" i="14" s="1"/>
  <c r="A43" i="11" l="1"/>
  <c r="A44" i="11"/>
  <c r="A45" i="11" s="1"/>
  <c r="A46" i="11" s="1"/>
  <c r="P54" i="13" l="1"/>
  <c r="P56" i="13"/>
  <c r="P57" i="13"/>
  <c r="P58" i="13"/>
  <c r="A60" i="13"/>
  <c r="A61" i="13"/>
  <c r="G65" i="13"/>
  <c r="H65" i="13"/>
  <c r="I65" i="13"/>
  <c r="J65" i="13"/>
  <c r="K65" i="13"/>
  <c r="L65" i="13"/>
  <c r="M65" i="13"/>
  <c r="N65" i="13"/>
  <c r="O65" i="13"/>
  <c r="P65" i="13"/>
  <c r="A69" i="13"/>
  <c r="A70" i="13" s="1"/>
  <c r="A71" i="13" s="1"/>
  <c r="B69" i="13"/>
  <c r="E69" i="13"/>
  <c r="B70" i="13"/>
  <c r="E70" i="13"/>
  <c r="B71" i="13"/>
  <c r="E71" i="13"/>
  <c r="A72" i="13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B72" i="13"/>
  <c r="E72" i="13"/>
  <c r="B73" i="13"/>
  <c r="E73" i="13"/>
  <c r="B74" i="13"/>
  <c r="E74" i="13"/>
  <c r="C75" i="13"/>
  <c r="B75" i="13" s="1"/>
  <c r="E75" i="13"/>
  <c r="G75" i="13"/>
  <c r="H75" i="13"/>
  <c r="I75" i="13"/>
  <c r="J75" i="13"/>
  <c r="K75" i="13"/>
  <c r="L75" i="13"/>
  <c r="M75" i="13"/>
  <c r="N75" i="13"/>
  <c r="O75" i="13"/>
  <c r="P75" i="13"/>
  <c r="B76" i="13"/>
  <c r="B78" i="13"/>
  <c r="E78" i="13"/>
  <c r="E84" i="13" s="1"/>
  <c r="B79" i="13"/>
  <c r="E79" i="13"/>
  <c r="B80" i="13"/>
  <c r="E80" i="13"/>
  <c r="B81" i="13"/>
  <c r="E81" i="13"/>
  <c r="B82" i="13"/>
  <c r="E82" i="13"/>
  <c r="B83" i="13"/>
  <c r="E83" i="13"/>
  <c r="C84" i="13"/>
  <c r="B84" i="13" s="1"/>
  <c r="G84" i="13"/>
  <c r="H84" i="13"/>
  <c r="I84" i="13"/>
  <c r="J84" i="13"/>
  <c r="K84" i="13"/>
  <c r="L84" i="13"/>
  <c r="M84" i="13"/>
  <c r="N84" i="13"/>
  <c r="O84" i="13"/>
  <c r="P84" i="13"/>
  <c r="B85" i="13"/>
  <c r="B87" i="13"/>
  <c r="E87" i="13"/>
  <c r="E93" i="13" s="1"/>
  <c r="B88" i="13"/>
  <c r="E88" i="13"/>
  <c r="B89" i="13"/>
  <c r="E89" i="13"/>
  <c r="B90" i="13"/>
  <c r="E90" i="13"/>
  <c r="B91" i="13"/>
  <c r="E91" i="13"/>
  <c r="B92" i="13"/>
  <c r="E92" i="13"/>
  <c r="B93" i="13"/>
  <c r="C93" i="13"/>
  <c r="G93" i="13"/>
  <c r="H93" i="13"/>
  <c r="I93" i="13"/>
  <c r="J93" i="13"/>
  <c r="K93" i="13"/>
  <c r="L93" i="13"/>
  <c r="M93" i="13"/>
  <c r="N93" i="13"/>
  <c r="O93" i="13"/>
  <c r="P93" i="13"/>
  <c r="B94" i="13"/>
  <c r="B96" i="13"/>
  <c r="E96" i="13"/>
  <c r="B97" i="13"/>
  <c r="E97" i="13"/>
  <c r="E102" i="13" s="1"/>
  <c r="B98" i="13"/>
  <c r="E98" i="13"/>
  <c r="B99" i="13"/>
  <c r="E99" i="13"/>
  <c r="B100" i="13"/>
  <c r="E100" i="13"/>
  <c r="B101" i="13"/>
  <c r="E101" i="13"/>
  <c r="C102" i="13"/>
  <c r="B102" i="13" s="1"/>
  <c r="G102" i="13"/>
  <c r="H102" i="13"/>
  <c r="I102" i="13"/>
  <c r="J102" i="13"/>
  <c r="K102" i="13"/>
  <c r="L102" i="13"/>
  <c r="M102" i="13"/>
  <c r="N102" i="13"/>
  <c r="O102" i="13"/>
  <c r="P102" i="13"/>
  <c r="B103" i="13"/>
  <c r="B105" i="13"/>
  <c r="E105" i="13"/>
  <c r="B106" i="13"/>
  <c r="E106" i="13"/>
  <c r="B107" i="13"/>
  <c r="E107" i="13"/>
  <c r="B108" i="13"/>
  <c r="E108" i="13"/>
  <c r="B109" i="13"/>
  <c r="E109" i="13"/>
  <c r="B110" i="13"/>
  <c r="E110" i="13"/>
  <c r="C111" i="13"/>
  <c r="B111" i="13" s="1"/>
  <c r="G111" i="13"/>
  <c r="H111" i="13"/>
  <c r="I111" i="13"/>
  <c r="J111" i="13"/>
  <c r="K111" i="13"/>
  <c r="L111" i="13"/>
  <c r="M111" i="13"/>
  <c r="N111" i="13"/>
  <c r="O111" i="13"/>
  <c r="P111" i="13"/>
  <c r="B112" i="13"/>
  <c r="B114" i="13"/>
  <c r="E114" i="13"/>
  <c r="B115" i="13"/>
  <c r="E115" i="13"/>
  <c r="B116" i="13"/>
  <c r="E116" i="13"/>
  <c r="B117" i="13"/>
  <c r="E117" i="13"/>
  <c r="B118" i="13"/>
  <c r="E118" i="13"/>
  <c r="B119" i="13"/>
  <c r="E119" i="13"/>
  <c r="C120" i="13"/>
  <c r="B120" i="13" s="1"/>
  <c r="E120" i="13"/>
  <c r="G120" i="13"/>
  <c r="H120" i="13"/>
  <c r="I120" i="13"/>
  <c r="J120" i="13"/>
  <c r="K120" i="13"/>
  <c r="L120" i="13"/>
  <c r="M120" i="13"/>
  <c r="N120" i="13"/>
  <c r="O120" i="13"/>
  <c r="P120" i="13"/>
  <c r="B121" i="13"/>
  <c r="B123" i="13"/>
  <c r="E123" i="13"/>
  <c r="B124" i="13"/>
  <c r="E124" i="13"/>
  <c r="B125" i="13"/>
  <c r="E125" i="13"/>
  <c r="B126" i="13"/>
  <c r="E126" i="13"/>
  <c r="B127" i="13"/>
  <c r="E127" i="13"/>
  <c r="B128" i="13"/>
  <c r="E128" i="13"/>
  <c r="B129" i="13"/>
  <c r="C129" i="13"/>
  <c r="G129" i="13"/>
  <c r="H129" i="13"/>
  <c r="I129" i="13"/>
  <c r="J129" i="13"/>
  <c r="K129" i="13"/>
  <c r="L129" i="13"/>
  <c r="M129" i="13"/>
  <c r="N129" i="13"/>
  <c r="O129" i="13"/>
  <c r="P129" i="13"/>
  <c r="B130" i="13"/>
  <c r="B132" i="13"/>
  <c r="E132" i="13"/>
  <c r="B133" i="13"/>
  <c r="E133" i="13"/>
  <c r="E138" i="13" s="1"/>
  <c r="B134" i="13"/>
  <c r="E134" i="13"/>
  <c r="B135" i="13"/>
  <c r="E135" i="13"/>
  <c r="B136" i="13"/>
  <c r="E136" i="13"/>
  <c r="B137" i="13"/>
  <c r="E137" i="13"/>
  <c r="C138" i="13"/>
  <c r="B138" i="13" s="1"/>
  <c r="G138" i="13"/>
  <c r="H138" i="13"/>
  <c r="I138" i="13"/>
  <c r="J138" i="13"/>
  <c r="K138" i="13"/>
  <c r="L138" i="13"/>
  <c r="M138" i="13"/>
  <c r="N138" i="13"/>
  <c r="O138" i="13"/>
  <c r="P138" i="13"/>
  <c r="B139" i="13"/>
  <c r="B141" i="13"/>
  <c r="E141" i="13"/>
  <c r="B142" i="13"/>
  <c r="E142" i="13"/>
  <c r="B143" i="13"/>
  <c r="E143" i="13"/>
  <c r="B144" i="13"/>
  <c r="E144" i="13"/>
  <c r="B145" i="13"/>
  <c r="E145" i="13"/>
  <c r="B146" i="13"/>
  <c r="E146" i="13"/>
  <c r="C147" i="13"/>
  <c r="B147" i="13" s="1"/>
  <c r="G147" i="13"/>
  <c r="H147" i="13"/>
  <c r="I147" i="13"/>
  <c r="J147" i="13"/>
  <c r="K147" i="13"/>
  <c r="L147" i="13"/>
  <c r="M147" i="13"/>
  <c r="N147" i="13"/>
  <c r="O147" i="13"/>
  <c r="P147" i="13"/>
  <c r="B148" i="13"/>
  <c r="B150" i="13"/>
  <c r="E150" i="13"/>
  <c r="B151" i="13"/>
  <c r="E151" i="13"/>
  <c r="B152" i="13"/>
  <c r="E152" i="13"/>
  <c r="B153" i="13"/>
  <c r="E153" i="13"/>
  <c r="B154" i="13"/>
  <c r="E154" i="13"/>
  <c r="E156" i="13" s="1"/>
  <c r="B155" i="13"/>
  <c r="E155" i="13"/>
  <c r="C156" i="13"/>
  <c r="B156" i="13" s="1"/>
  <c r="G156" i="13"/>
  <c r="H156" i="13"/>
  <c r="I156" i="13"/>
  <c r="J156" i="13"/>
  <c r="K156" i="13"/>
  <c r="L156" i="13"/>
  <c r="M156" i="13"/>
  <c r="N156" i="13"/>
  <c r="O156" i="13"/>
  <c r="P156" i="13"/>
  <c r="B157" i="13"/>
  <c r="B160" i="13"/>
  <c r="E160" i="13"/>
  <c r="E166" i="13" s="1"/>
  <c r="B161" i="13"/>
  <c r="E161" i="13"/>
  <c r="B162" i="13"/>
  <c r="E162" i="13"/>
  <c r="B163" i="13"/>
  <c r="E163" i="13"/>
  <c r="B164" i="13"/>
  <c r="E164" i="13"/>
  <c r="B165" i="13"/>
  <c r="E165" i="13"/>
  <c r="C166" i="13"/>
  <c r="G166" i="13"/>
  <c r="H166" i="13"/>
  <c r="I166" i="13"/>
  <c r="J166" i="13"/>
  <c r="K166" i="13"/>
  <c r="L166" i="13"/>
  <c r="M166" i="13"/>
  <c r="N166" i="13"/>
  <c r="O166" i="13"/>
  <c r="P166" i="13"/>
  <c r="B167" i="13"/>
  <c r="G168" i="13"/>
  <c r="H168" i="13"/>
  <c r="I168" i="13"/>
  <c r="J168" i="13"/>
  <c r="K168" i="13"/>
  <c r="L168" i="13"/>
  <c r="M168" i="13"/>
  <c r="N168" i="13"/>
  <c r="O168" i="13"/>
  <c r="P168" i="13"/>
  <c r="A170" i="13"/>
  <c r="A171" i="13"/>
  <c r="G175" i="13"/>
  <c r="H175" i="13"/>
  <c r="I175" i="13"/>
  <c r="J175" i="13"/>
  <c r="K175" i="13"/>
  <c r="L175" i="13"/>
  <c r="M175" i="13"/>
  <c r="N175" i="13"/>
  <c r="O175" i="13"/>
  <c r="P175" i="13"/>
  <c r="A179" i="13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B179" i="13"/>
  <c r="B180" i="13"/>
  <c r="B181" i="13"/>
  <c r="B182" i="13"/>
  <c r="B183" i="13"/>
  <c r="B184" i="13"/>
  <c r="B185" i="13"/>
  <c r="C185" i="13"/>
  <c r="E185" i="13"/>
  <c r="E293" i="13" s="1"/>
  <c r="G185" i="13"/>
  <c r="G293" i="13" s="1"/>
  <c r="H185" i="13"/>
  <c r="H293" i="13" s="1"/>
  <c r="I185" i="13"/>
  <c r="J185" i="13"/>
  <c r="K185" i="13"/>
  <c r="K293" i="13" s="1"/>
  <c r="L185" i="13"/>
  <c r="L293" i="13" s="1"/>
  <c r="M185" i="13"/>
  <c r="N185" i="13"/>
  <c r="O185" i="13"/>
  <c r="O293" i="13" s="1"/>
  <c r="P185" i="13"/>
  <c r="B186" i="13"/>
  <c r="B188" i="13"/>
  <c r="B189" i="13"/>
  <c r="B190" i="13"/>
  <c r="B191" i="13"/>
  <c r="B192" i="13"/>
  <c r="B193" i="13"/>
  <c r="C194" i="13"/>
  <c r="B194" i="13" s="1"/>
  <c r="E194" i="13"/>
  <c r="G194" i="13"/>
  <c r="G302" i="13" s="1"/>
  <c r="H194" i="13"/>
  <c r="I194" i="13"/>
  <c r="I302" i="13" s="1"/>
  <c r="J194" i="13"/>
  <c r="K194" i="13"/>
  <c r="K302" i="13" s="1"/>
  <c r="L194" i="13"/>
  <c r="M194" i="13"/>
  <c r="N194" i="13"/>
  <c r="N302" i="13" s="1"/>
  <c r="O194" i="13"/>
  <c r="O302" i="13" s="1"/>
  <c r="P194" i="13"/>
  <c r="P302" i="13" s="1"/>
  <c r="B195" i="13"/>
  <c r="B197" i="13"/>
  <c r="B198" i="13"/>
  <c r="B199" i="13"/>
  <c r="B200" i="13"/>
  <c r="B201" i="13"/>
  <c r="B202" i="13"/>
  <c r="C203" i="13"/>
  <c r="B203" i="13" s="1"/>
  <c r="E203" i="13"/>
  <c r="G203" i="13"/>
  <c r="H203" i="13"/>
  <c r="I203" i="13"/>
  <c r="I311" i="13" s="1"/>
  <c r="J203" i="13"/>
  <c r="J311" i="13" s="1"/>
  <c r="K203" i="13"/>
  <c r="L203" i="13"/>
  <c r="L311" i="13" s="1"/>
  <c r="M203" i="13"/>
  <c r="M311" i="13" s="1"/>
  <c r="N203" i="13"/>
  <c r="N311" i="13" s="1"/>
  <c r="O203" i="13"/>
  <c r="P203" i="13"/>
  <c r="B204" i="13"/>
  <c r="B206" i="13"/>
  <c r="B207" i="13"/>
  <c r="B208" i="13"/>
  <c r="B209" i="13"/>
  <c r="B210" i="13"/>
  <c r="B211" i="13"/>
  <c r="C212" i="13"/>
  <c r="B212" i="13" s="1"/>
  <c r="E212" i="13"/>
  <c r="G212" i="13"/>
  <c r="H212" i="13"/>
  <c r="I212" i="13"/>
  <c r="J212" i="13"/>
  <c r="K212" i="13"/>
  <c r="L212" i="13"/>
  <c r="M212" i="13"/>
  <c r="N212" i="13"/>
  <c r="O212" i="13"/>
  <c r="P212" i="13"/>
  <c r="B213" i="13"/>
  <c r="B215" i="13"/>
  <c r="B216" i="13"/>
  <c r="B217" i="13"/>
  <c r="B218" i="13"/>
  <c r="B219" i="13"/>
  <c r="B220" i="13"/>
  <c r="C221" i="13"/>
  <c r="B221" i="13" s="1"/>
  <c r="E221" i="13"/>
  <c r="G221" i="13"/>
  <c r="H221" i="13"/>
  <c r="I221" i="13"/>
  <c r="J221" i="13"/>
  <c r="K221" i="13"/>
  <c r="L221" i="13"/>
  <c r="M221" i="13"/>
  <c r="N221" i="13"/>
  <c r="O221" i="13"/>
  <c r="P221" i="13"/>
  <c r="B222" i="13"/>
  <c r="B224" i="13"/>
  <c r="B225" i="13"/>
  <c r="B226" i="13"/>
  <c r="B227" i="13"/>
  <c r="B228" i="13"/>
  <c r="B229" i="13"/>
  <c r="C230" i="13"/>
  <c r="B230" i="13" s="1"/>
  <c r="E230" i="13"/>
  <c r="G230" i="13"/>
  <c r="H230" i="13"/>
  <c r="I230" i="13"/>
  <c r="J230" i="13"/>
  <c r="K230" i="13"/>
  <c r="L230" i="13"/>
  <c r="M230" i="13"/>
  <c r="N230" i="13"/>
  <c r="O230" i="13"/>
  <c r="P230" i="13"/>
  <c r="B231" i="13"/>
  <c r="B233" i="13"/>
  <c r="B234" i="13"/>
  <c r="B235" i="13"/>
  <c r="B236" i="13"/>
  <c r="B237" i="13"/>
  <c r="B238" i="13"/>
  <c r="C239" i="13"/>
  <c r="B239" i="13" s="1"/>
  <c r="E239" i="13"/>
  <c r="G239" i="13"/>
  <c r="H239" i="13"/>
  <c r="I239" i="13"/>
  <c r="J239" i="13"/>
  <c r="K239" i="13"/>
  <c r="L239" i="13"/>
  <c r="M239" i="13"/>
  <c r="N239" i="13"/>
  <c r="O239" i="13"/>
  <c r="P239" i="13"/>
  <c r="B240" i="13"/>
  <c r="B242" i="13"/>
  <c r="B243" i="13"/>
  <c r="B244" i="13"/>
  <c r="B245" i="13"/>
  <c r="B246" i="13"/>
  <c r="B247" i="13"/>
  <c r="C248" i="13"/>
  <c r="B248" i="13" s="1"/>
  <c r="E248" i="13"/>
  <c r="G248" i="13"/>
  <c r="H248" i="13"/>
  <c r="I248" i="13"/>
  <c r="J248" i="13"/>
  <c r="K248" i="13"/>
  <c r="L248" i="13"/>
  <c r="M248" i="13"/>
  <c r="N248" i="13"/>
  <c r="O248" i="13"/>
  <c r="P248" i="13"/>
  <c r="B249" i="13"/>
  <c r="B251" i="13"/>
  <c r="B252" i="13"/>
  <c r="B253" i="13"/>
  <c r="B254" i="13"/>
  <c r="B255" i="13"/>
  <c r="B256" i="13"/>
  <c r="C257" i="13"/>
  <c r="B257" i="13" s="1"/>
  <c r="E257" i="13"/>
  <c r="G257" i="13"/>
  <c r="H257" i="13"/>
  <c r="I257" i="13"/>
  <c r="J257" i="13"/>
  <c r="K257" i="13"/>
  <c r="L257" i="13"/>
  <c r="M257" i="13"/>
  <c r="N257" i="13"/>
  <c r="O257" i="13"/>
  <c r="P257" i="13"/>
  <c r="B258" i="13"/>
  <c r="B260" i="13"/>
  <c r="B261" i="13"/>
  <c r="B262" i="13"/>
  <c r="B263" i="13"/>
  <c r="B264" i="13"/>
  <c r="B265" i="13"/>
  <c r="C266" i="13"/>
  <c r="B266" i="13" s="1"/>
  <c r="E266" i="13"/>
  <c r="G266" i="13"/>
  <c r="H266" i="13"/>
  <c r="I266" i="13"/>
  <c r="J266" i="13"/>
  <c r="K266" i="13"/>
  <c r="L266" i="13"/>
  <c r="M266" i="13"/>
  <c r="N266" i="13"/>
  <c r="O266" i="13"/>
  <c r="P266" i="13"/>
  <c r="B267" i="13"/>
  <c r="B270" i="13"/>
  <c r="B271" i="13"/>
  <c r="B272" i="13"/>
  <c r="B273" i="13"/>
  <c r="B274" i="13"/>
  <c r="B275" i="13"/>
  <c r="G276" i="13"/>
  <c r="G384" i="13" s="1"/>
  <c r="H276" i="13"/>
  <c r="H384" i="13" s="1"/>
  <c r="I276" i="13"/>
  <c r="J276" i="13"/>
  <c r="K276" i="13"/>
  <c r="K384" i="13" s="1"/>
  <c r="L276" i="13"/>
  <c r="L384" i="13" s="1"/>
  <c r="M276" i="13"/>
  <c r="N276" i="13"/>
  <c r="O276" i="13"/>
  <c r="O384" i="13" s="1"/>
  <c r="P276" i="13"/>
  <c r="A278" i="13"/>
  <c r="A279" i="13"/>
  <c r="G283" i="13"/>
  <c r="H283" i="13"/>
  <c r="I283" i="13"/>
  <c r="J283" i="13"/>
  <c r="K283" i="13"/>
  <c r="L283" i="13"/>
  <c r="M283" i="13"/>
  <c r="N283" i="13"/>
  <c r="O283" i="13"/>
  <c r="P283" i="13"/>
  <c r="A287" i="13"/>
  <c r="B287" i="13"/>
  <c r="E287" i="13"/>
  <c r="G287" i="13"/>
  <c r="H287" i="13"/>
  <c r="I287" i="13"/>
  <c r="J287" i="13"/>
  <c r="K287" i="13"/>
  <c r="L287" i="13"/>
  <c r="M287" i="13"/>
  <c r="N287" i="13"/>
  <c r="O287" i="13"/>
  <c r="P287" i="13"/>
  <c r="A288" i="13"/>
  <c r="B288" i="13"/>
  <c r="E288" i="13"/>
  <c r="G288" i="13"/>
  <c r="H288" i="13"/>
  <c r="I288" i="13"/>
  <c r="J288" i="13"/>
  <c r="K288" i="13"/>
  <c r="L288" i="13"/>
  <c r="M288" i="13"/>
  <c r="N288" i="13"/>
  <c r="O288" i="13"/>
  <c r="P288" i="13"/>
  <c r="A289" i="13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B289" i="13"/>
  <c r="E289" i="13"/>
  <c r="G289" i="13"/>
  <c r="H289" i="13"/>
  <c r="I289" i="13"/>
  <c r="J289" i="13"/>
  <c r="K289" i="13"/>
  <c r="L289" i="13"/>
  <c r="M289" i="13"/>
  <c r="N289" i="13"/>
  <c r="O289" i="13"/>
  <c r="P289" i="13"/>
  <c r="B290" i="13"/>
  <c r="E290" i="13"/>
  <c r="G290" i="13"/>
  <c r="H290" i="13"/>
  <c r="I290" i="13"/>
  <c r="J290" i="13"/>
  <c r="K290" i="13"/>
  <c r="L290" i="13"/>
  <c r="M290" i="13"/>
  <c r="N290" i="13"/>
  <c r="O290" i="13"/>
  <c r="P290" i="13"/>
  <c r="B291" i="13"/>
  <c r="E291" i="13"/>
  <c r="G291" i="13"/>
  <c r="H291" i="13"/>
  <c r="I291" i="13"/>
  <c r="J291" i="13"/>
  <c r="K291" i="13"/>
  <c r="L291" i="13"/>
  <c r="M291" i="13"/>
  <c r="N291" i="13"/>
  <c r="O291" i="13"/>
  <c r="P291" i="13"/>
  <c r="B292" i="13"/>
  <c r="E292" i="13"/>
  <c r="G292" i="13"/>
  <c r="H292" i="13"/>
  <c r="I292" i="13"/>
  <c r="J292" i="13"/>
  <c r="K292" i="13"/>
  <c r="L292" i="13"/>
  <c r="M292" i="13"/>
  <c r="N292" i="13"/>
  <c r="O292" i="13"/>
  <c r="P292" i="13"/>
  <c r="B293" i="13"/>
  <c r="I293" i="13"/>
  <c r="J293" i="13"/>
  <c r="M293" i="13"/>
  <c r="N293" i="13"/>
  <c r="P293" i="13"/>
  <c r="B294" i="13"/>
  <c r="B296" i="13"/>
  <c r="E296" i="13"/>
  <c r="G296" i="13"/>
  <c r="H296" i="13"/>
  <c r="I296" i="13"/>
  <c r="J296" i="13"/>
  <c r="K296" i="13"/>
  <c r="L296" i="13"/>
  <c r="M296" i="13"/>
  <c r="N296" i="13"/>
  <c r="O296" i="13"/>
  <c r="P296" i="13"/>
  <c r="B297" i="13"/>
  <c r="E297" i="13"/>
  <c r="G297" i="13"/>
  <c r="H297" i="13"/>
  <c r="I297" i="13"/>
  <c r="J297" i="13"/>
  <c r="K297" i="13"/>
  <c r="L297" i="13"/>
  <c r="M297" i="13"/>
  <c r="N297" i="13"/>
  <c r="O297" i="13"/>
  <c r="P297" i="13"/>
  <c r="B298" i="13"/>
  <c r="E298" i="13"/>
  <c r="G298" i="13"/>
  <c r="H298" i="13"/>
  <c r="I298" i="13"/>
  <c r="J298" i="13"/>
  <c r="K298" i="13"/>
  <c r="L298" i="13"/>
  <c r="M298" i="13"/>
  <c r="N298" i="13"/>
  <c r="O298" i="13"/>
  <c r="P298" i="13"/>
  <c r="B299" i="13"/>
  <c r="E299" i="13"/>
  <c r="G299" i="13"/>
  <c r="H299" i="13"/>
  <c r="I299" i="13"/>
  <c r="J299" i="13"/>
  <c r="K299" i="13"/>
  <c r="L299" i="13"/>
  <c r="M299" i="13"/>
  <c r="N299" i="13"/>
  <c r="O299" i="13"/>
  <c r="P299" i="13"/>
  <c r="B300" i="13"/>
  <c r="E300" i="13"/>
  <c r="G300" i="13"/>
  <c r="H300" i="13"/>
  <c r="I300" i="13"/>
  <c r="J300" i="13"/>
  <c r="K300" i="13"/>
  <c r="L300" i="13"/>
  <c r="M300" i="13"/>
  <c r="N300" i="13"/>
  <c r="O300" i="13"/>
  <c r="P300" i="13"/>
  <c r="B301" i="13"/>
  <c r="E301" i="13"/>
  <c r="G301" i="13"/>
  <c r="H301" i="13"/>
  <c r="I301" i="13"/>
  <c r="J301" i="13"/>
  <c r="K301" i="13"/>
  <c r="L301" i="13"/>
  <c r="M301" i="13"/>
  <c r="N301" i="13"/>
  <c r="O301" i="13"/>
  <c r="P301" i="13"/>
  <c r="B302" i="13"/>
  <c r="E302" i="13"/>
  <c r="H302" i="13"/>
  <c r="J302" i="13"/>
  <c r="L302" i="13"/>
  <c r="M302" i="13"/>
  <c r="B303" i="13"/>
  <c r="B305" i="13"/>
  <c r="E305" i="13"/>
  <c r="G305" i="13"/>
  <c r="H305" i="13"/>
  <c r="I305" i="13"/>
  <c r="J305" i="13"/>
  <c r="K305" i="13"/>
  <c r="L305" i="13"/>
  <c r="M305" i="13"/>
  <c r="N305" i="13"/>
  <c r="O305" i="13"/>
  <c r="P305" i="13"/>
  <c r="B306" i="13"/>
  <c r="E306" i="13"/>
  <c r="G306" i="13"/>
  <c r="H306" i="13"/>
  <c r="I306" i="13"/>
  <c r="J306" i="13"/>
  <c r="K306" i="13"/>
  <c r="L306" i="13"/>
  <c r="M306" i="13"/>
  <c r="N306" i="13"/>
  <c r="O306" i="13"/>
  <c r="P306" i="13"/>
  <c r="B307" i="13"/>
  <c r="E307" i="13"/>
  <c r="G307" i="13"/>
  <c r="H307" i="13"/>
  <c r="I307" i="13"/>
  <c r="J307" i="13"/>
  <c r="K307" i="13"/>
  <c r="L307" i="13"/>
  <c r="M307" i="13"/>
  <c r="N307" i="13"/>
  <c r="O307" i="13"/>
  <c r="P307" i="13"/>
  <c r="B308" i="13"/>
  <c r="E308" i="13"/>
  <c r="G308" i="13"/>
  <c r="H308" i="13"/>
  <c r="I308" i="13"/>
  <c r="J308" i="13"/>
  <c r="K308" i="13"/>
  <c r="L308" i="13"/>
  <c r="M308" i="13"/>
  <c r="N308" i="13"/>
  <c r="O308" i="13"/>
  <c r="P308" i="13"/>
  <c r="B309" i="13"/>
  <c r="E309" i="13"/>
  <c r="G309" i="13"/>
  <c r="H309" i="13"/>
  <c r="I309" i="13"/>
  <c r="J309" i="13"/>
  <c r="K309" i="13"/>
  <c r="L309" i="13"/>
  <c r="M309" i="13"/>
  <c r="N309" i="13"/>
  <c r="O309" i="13"/>
  <c r="P309" i="13"/>
  <c r="B310" i="13"/>
  <c r="E310" i="13"/>
  <c r="G310" i="13"/>
  <c r="H310" i="13"/>
  <c r="I310" i="13"/>
  <c r="J310" i="13"/>
  <c r="K310" i="13"/>
  <c r="L310" i="13"/>
  <c r="M310" i="13"/>
  <c r="N310" i="13"/>
  <c r="O310" i="13"/>
  <c r="P310" i="13"/>
  <c r="B311" i="13"/>
  <c r="E311" i="13"/>
  <c r="G311" i="13"/>
  <c r="H311" i="13"/>
  <c r="K311" i="13"/>
  <c r="O311" i="13"/>
  <c r="P311" i="13"/>
  <c r="B312" i="13"/>
  <c r="B314" i="13"/>
  <c r="E314" i="13"/>
  <c r="G314" i="13"/>
  <c r="H314" i="13"/>
  <c r="I314" i="13"/>
  <c r="J314" i="13"/>
  <c r="K314" i="13"/>
  <c r="L314" i="13"/>
  <c r="M314" i="13"/>
  <c r="N314" i="13"/>
  <c r="O314" i="13"/>
  <c r="P314" i="13"/>
  <c r="B315" i="13"/>
  <c r="E315" i="13"/>
  <c r="G315" i="13"/>
  <c r="H315" i="13"/>
  <c r="I315" i="13"/>
  <c r="J315" i="13"/>
  <c r="K315" i="13"/>
  <c r="L315" i="13"/>
  <c r="M315" i="13"/>
  <c r="N315" i="13"/>
  <c r="O315" i="13"/>
  <c r="P315" i="13"/>
  <c r="B316" i="13"/>
  <c r="E316" i="13"/>
  <c r="G316" i="13"/>
  <c r="H316" i="13"/>
  <c r="I316" i="13"/>
  <c r="J316" i="13"/>
  <c r="K316" i="13"/>
  <c r="L316" i="13"/>
  <c r="M316" i="13"/>
  <c r="N316" i="13"/>
  <c r="O316" i="13"/>
  <c r="P316" i="13"/>
  <c r="B317" i="13"/>
  <c r="E317" i="13"/>
  <c r="G317" i="13"/>
  <c r="H317" i="13"/>
  <c r="I317" i="13"/>
  <c r="J317" i="13"/>
  <c r="K317" i="13"/>
  <c r="L317" i="13"/>
  <c r="M317" i="13"/>
  <c r="N317" i="13"/>
  <c r="O317" i="13"/>
  <c r="P317" i="13"/>
  <c r="B318" i="13"/>
  <c r="E318" i="13"/>
  <c r="G318" i="13"/>
  <c r="H318" i="13"/>
  <c r="I318" i="13"/>
  <c r="J318" i="13"/>
  <c r="K318" i="13"/>
  <c r="L318" i="13"/>
  <c r="M318" i="13"/>
  <c r="N318" i="13"/>
  <c r="O318" i="13"/>
  <c r="P318" i="13"/>
  <c r="B319" i="13"/>
  <c r="E319" i="13"/>
  <c r="G319" i="13"/>
  <c r="H319" i="13"/>
  <c r="I319" i="13"/>
  <c r="J319" i="13"/>
  <c r="K319" i="13"/>
  <c r="L319" i="13"/>
  <c r="M319" i="13"/>
  <c r="N319" i="13"/>
  <c r="O319" i="13"/>
  <c r="P319" i="13"/>
  <c r="C320" i="13"/>
  <c r="B320" i="13" s="1"/>
  <c r="B321" i="13"/>
  <c r="B323" i="13"/>
  <c r="E323" i="13"/>
  <c r="G323" i="13"/>
  <c r="H323" i="13"/>
  <c r="I323" i="13"/>
  <c r="J323" i="13"/>
  <c r="K323" i="13"/>
  <c r="L323" i="13"/>
  <c r="M323" i="13"/>
  <c r="N323" i="13"/>
  <c r="O323" i="13"/>
  <c r="P323" i="13"/>
  <c r="B324" i="13"/>
  <c r="E324" i="13"/>
  <c r="G324" i="13"/>
  <c r="H324" i="13"/>
  <c r="I324" i="13"/>
  <c r="J324" i="13"/>
  <c r="K324" i="13"/>
  <c r="L324" i="13"/>
  <c r="M324" i="13"/>
  <c r="N324" i="13"/>
  <c r="O324" i="13"/>
  <c r="P324" i="13"/>
  <c r="B325" i="13"/>
  <c r="E325" i="13"/>
  <c r="G325" i="13"/>
  <c r="H325" i="13"/>
  <c r="I325" i="13"/>
  <c r="J325" i="13"/>
  <c r="K325" i="13"/>
  <c r="L325" i="13"/>
  <c r="M325" i="13"/>
  <c r="N325" i="13"/>
  <c r="O325" i="13"/>
  <c r="P325" i="13"/>
  <c r="B326" i="13"/>
  <c r="E326" i="13"/>
  <c r="G326" i="13"/>
  <c r="H326" i="13"/>
  <c r="I326" i="13"/>
  <c r="J326" i="13"/>
  <c r="K326" i="13"/>
  <c r="L326" i="13"/>
  <c r="M326" i="13"/>
  <c r="N326" i="13"/>
  <c r="O326" i="13"/>
  <c r="P326" i="13"/>
  <c r="B327" i="13"/>
  <c r="E327" i="13"/>
  <c r="G327" i="13"/>
  <c r="H327" i="13"/>
  <c r="I327" i="13"/>
  <c r="J327" i="13"/>
  <c r="K327" i="13"/>
  <c r="L327" i="13"/>
  <c r="M327" i="13"/>
  <c r="N327" i="13"/>
  <c r="O327" i="13"/>
  <c r="P327" i="13"/>
  <c r="B328" i="13"/>
  <c r="E328" i="13"/>
  <c r="G328" i="13"/>
  <c r="H328" i="13"/>
  <c r="I328" i="13"/>
  <c r="J328" i="13"/>
  <c r="K328" i="13"/>
  <c r="L328" i="13"/>
  <c r="M328" i="13"/>
  <c r="N328" i="13"/>
  <c r="O328" i="13"/>
  <c r="P328" i="13"/>
  <c r="C329" i="13"/>
  <c r="B329" i="13" s="1"/>
  <c r="B330" i="13"/>
  <c r="B332" i="13"/>
  <c r="E332" i="13"/>
  <c r="G332" i="13"/>
  <c r="H332" i="13"/>
  <c r="I332" i="13"/>
  <c r="J332" i="13"/>
  <c r="K332" i="13"/>
  <c r="L332" i="13"/>
  <c r="M332" i="13"/>
  <c r="N332" i="13"/>
  <c r="O332" i="13"/>
  <c r="P332" i="13"/>
  <c r="B333" i="13"/>
  <c r="E333" i="13"/>
  <c r="G333" i="13"/>
  <c r="H333" i="13"/>
  <c r="I333" i="13"/>
  <c r="J333" i="13"/>
  <c r="K333" i="13"/>
  <c r="L333" i="13"/>
  <c r="M333" i="13"/>
  <c r="N333" i="13"/>
  <c r="O333" i="13"/>
  <c r="P333" i="13"/>
  <c r="B334" i="13"/>
  <c r="E334" i="13"/>
  <c r="G334" i="13"/>
  <c r="H334" i="13"/>
  <c r="I334" i="13"/>
  <c r="J334" i="13"/>
  <c r="K334" i="13"/>
  <c r="L334" i="13"/>
  <c r="M334" i="13"/>
  <c r="N334" i="13"/>
  <c r="O334" i="13"/>
  <c r="P334" i="13"/>
  <c r="B335" i="13"/>
  <c r="E335" i="13"/>
  <c r="G335" i="13"/>
  <c r="H335" i="13"/>
  <c r="I335" i="13"/>
  <c r="J335" i="13"/>
  <c r="K335" i="13"/>
  <c r="L335" i="13"/>
  <c r="M335" i="13"/>
  <c r="N335" i="13"/>
  <c r="O335" i="13"/>
  <c r="P335" i="13"/>
  <c r="B336" i="13"/>
  <c r="E336" i="13"/>
  <c r="G336" i="13"/>
  <c r="H336" i="13"/>
  <c r="I336" i="13"/>
  <c r="J336" i="13"/>
  <c r="K336" i="13"/>
  <c r="L336" i="13"/>
  <c r="M336" i="13"/>
  <c r="N336" i="13"/>
  <c r="O336" i="13"/>
  <c r="P336" i="13"/>
  <c r="B337" i="13"/>
  <c r="E337" i="13"/>
  <c r="G337" i="13"/>
  <c r="H337" i="13"/>
  <c r="I337" i="13"/>
  <c r="J337" i="13"/>
  <c r="K337" i="13"/>
  <c r="L337" i="13"/>
  <c r="M337" i="13"/>
  <c r="N337" i="13"/>
  <c r="O337" i="13"/>
  <c r="P337" i="13"/>
  <c r="C338" i="13"/>
  <c r="B338" i="13" s="1"/>
  <c r="B339" i="13"/>
  <c r="B341" i="13"/>
  <c r="E341" i="13"/>
  <c r="G341" i="13"/>
  <c r="H341" i="13"/>
  <c r="I341" i="13"/>
  <c r="J341" i="13"/>
  <c r="K341" i="13"/>
  <c r="L341" i="13"/>
  <c r="M341" i="13"/>
  <c r="N341" i="13"/>
  <c r="O341" i="13"/>
  <c r="P341" i="13"/>
  <c r="B342" i="13"/>
  <c r="E342" i="13"/>
  <c r="G342" i="13"/>
  <c r="H342" i="13"/>
  <c r="I342" i="13"/>
  <c r="J342" i="13"/>
  <c r="K342" i="13"/>
  <c r="L342" i="13"/>
  <c r="M342" i="13"/>
  <c r="N342" i="13"/>
  <c r="O342" i="13"/>
  <c r="P342" i="13"/>
  <c r="B343" i="13"/>
  <c r="E343" i="13"/>
  <c r="G343" i="13"/>
  <c r="H343" i="13"/>
  <c r="I343" i="13"/>
  <c r="J343" i="13"/>
  <c r="K343" i="13"/>
  <c r="L343" i="13"/>
  <c r="M343" i="13"/>
  <c r="N343" i="13"/>
  <c r="O343" i="13"/>
  <c r="P343" i="13"/>
  <c r="B344" i="13"/>
  <c r="E344" i="13"/>
  <c r="G344" i="13"/>
  <c r="H344" i="13"/>
  <c r="I344" i="13"/>
  <c r="J344" i="13"/>
  <c r="K344" i="13"/>
  <c r="L344" i="13"/>
  <c r="M344" i="13"/>
  <c r="N344" i="13"/>
  <c r="O344" i="13"/>
  <c r="P344" i="13"/>
  <c r="B345" i="13"/>
  <c r="E345" i="13"/>
  <c r="G345" i="13"/>
  <c r="H345" i="13"/>
  <c r="I345" i="13"/>
  <c r="J345" i="13"/>
  <c r="K345" i="13"/>
  <c r="L345" i="13"/>
  <c r="M345" i="13"/>
  <c r="N345" i="13"/>
  <c r="O345" i="13"/>
  <c r="P345" i="13"/>
  <c r="B346" i="13"/>
  <c r="E346" i="13"/>
  <c r="G346" i="13"/>
  <c r="H346" i="13"/>
  <c r="I346" i="13"/>
  <c r="J346" i="13"/>
  <c r="K346" i="13"/>
  <c r="L346" i="13"/>
  <c r="M346" i="13"/>
  <c r="N346" i="13"/>
  <c r="O346" i="13"/>
  <c r="P346" i="13"/>
  <c r="C347" i="13"/>
  <c r="B347" i="13" s="1"/>
  <c r="B348" i="13"/>
  <c r="B350" i="13"/>
  <c r="E350" i="13"/>
  <c r="G350" i="13"/>
  <c r="H350" i="13"/>
  <c r="I350" i="13"/>
  <c r="J350" i="13"/>
  <c r="K350" i="13"/>
  <c r="L350" i="13"/>
  <c r="M350" i="13"/>
  <c r="N350" i="13"/>
  <c r="O350" i="13"/>
  <c r="P350" i="13"/>
  <c r="B351" i="13"/>
  <c r="E351" i="13"/>
  <c r="G351" i="13"/>
  <c r="H351" i="13"/>
  <c r="I351" i="13"/>
  <c r="J351" i="13"/>
  <c r="K351" i="13"/>
  <c r="L351" i="13"/>
  <c r="M351" i="13"/>
  <c r="N351" i="13"/>
  <c r="O351" i="13"/>
  <c r="P351" i="13"/>
  <c r="B352" i="13"/>
  <c r="E352" i="13"/>
  <c r="G352" i="13"/>
  <c r="H352" i="13"/>
  <c r="I352" i="13"/>
  <c r="J352" i="13"/>
  <c r="K352" i="13"/>
  <c r="L352" i="13"/>
  <c r="M352" i="13"/>
  <c r="N352" i="13"/>
  <c r="O352" i="13"/>
  <c r="P352" i="13"/>
  <c r="B353" i="13"/>
  <c r="E353" i="13"/>
  <c r="G353" i="13"/>
  <c r="H353" i="13"/>
  <c r="I353" i="13"/>
  <c r="J353" i="13"/>
  <c r="K353" i="13"/>
  <c r="L353" i="13"/>
  <c r="M353" i="13"/>
  <c r="N353" i="13"/>
  <c r="O353" i="13"/>
  <c r="P353" i="13"/>
  <c r="B354" i="13"/>
  <c r="E354" i="13"/>
  <c r="G354" i="13"/>
  <c r="H354" i="13"/>
  <c r="I354" i="13"/>
  <c r="J354" i="13"/>
  <c r="K354" i="13"/>
  <c r="L354" i="13"/>
  <c r="M354" i="13"/>
  <c r="N354" i="13"/>
  <c r="O354" i="13"/>
  <c r="P354" i="13"/>
  <c r="B355" i="13"/>
  <c r="E355" i="13"/>
  <c r="G355" i="13"/>
  <c r="H355" i="13"/>
  <c r="I355" i="13"/>
  <c r="J355" i="13"/>
  <c r="K355" i="13"/>
  <c r="L355" i="13"/>
  <c r="M355" i="13"/>
  <c r="N355" i="13"/>
  <c r="O355" i="13"/>
  <c r="P355" i="13"/>
  <c r="C356" i="13"/>
  <c r="B356" i="13" s="1"/>
  <c r="B357" i="13"/>
  <c r="B359" i="13"/>
  <c r="E359" i="13"/>
  <c r="G359" i="13"/>
  <c r="H359" i="13"/>
  <c r="I359" i="13"/>
  <c r="J359" i="13"/>
  <c r="K359" i="13"/>
  <c r="L359" i="13"/>
  <c r="M359" i="13"/>
  <c r="N359" i="13"/>
  <c r="O359" i="13"/>
  <c r="P359" i="13"/>
  <c r="B360" i="13"/>
  <c r="E360" i="13"/>
  <c r="G360" i="13"/>
  <c r="H360" i="13"/>
  <c r="I360" i="13"/>
  <c r="J360" i="13"/>
  <c r="K360" i="13"/>
  <c r="L360" i="13"/>
  <c r="M360" i="13"/>
  <c r="N360" i="13"/>
  <c r="O360" i="13"/>
  <c r="P360" i="13"/>
  <c r="B361" i="13"/>
  <c r="E361" i="13"/>
  <c r="G361" i="13"/>
  <c r="H361" i="13"/>
  <c r="I361" i="13"/>
  <c r="J361" i="13"/>
  <c r="K361" i="13"/>
  <c r="L361" i="13"/>
  <c r="M361" i="13"/>
  <c r="N361" i="13"/>
  <c r="O361" i="13"/>
  <c r="P361" i="13"/>
  <c r="B362" i="13"/>
  <c r="E362" i="13"/>
  <c r="G362" i="13"/>
  <c r="H362" i="13"/>
  <c r="I362" i="13"/>
  <c r="J362" i="13"/>
  <c r="K362" i="13"/>
  <c r="L362" i="13"/>
  <c r="M362" i="13"/>
  <c r="N362" i="13"/>
  <c r="O362" i="13"/>
  <c r="P362" i="13"/>
  <c r="B363" i="13"/>
  <c r="E363" i="13"/>
  <c r="G363" i="13"/>
  <c r="H363" i="13"/>
  <c r="I363" i="13"/>
  <c r="J363" i="13"/>
  <c r="K363" i="13"/>
  <c r="L363" i="13"/>
  <c r="M363" i="13"/>
  <c r="N363" i="13"/>
  <c r="O363" i="13"/>
  <c r="P363" i="13"/>
  <c r="B364" i="13"/>
  <c r="E364" i="13"/>
  <c r="G364" i="13"/>
  <c r="H364" i="13"/>
  <c r="I364" i="13"/>
  <c r="J364" i="13"/>
  <c r="K364" i="13"/>
  <c r="L364" i="13"/>
  <c r="M364" i="13"/>
  <c r="N364" i="13"/>
  <c r="O364" i="13"/>
  <c r="P364" i="13"/>
  <c r="C365" i="13"/>
  <c r="B365" i="13" s="1"/>
  <c r="B366" i="13"/>
  <c r="B368" i="13"/>
  <c r="E368" i="13"/>
  <c r="G368" i="13"/>
  <c r="H368" i="13"/>
  <c r="I368" i="13"/>
  <c r="J368" i="13"/>
  <c r="K368" i="13"/>
  <c r="L368" i="13"/>
  <c r="M368" i="13"/>
  <c r="N368" i="13"/>
  <c r="O368" i="13"/>
  <c r="P368" i="13"/>
  <c r="B369" i="13"/>
  <c r="E369" i="13"/>
  <c r="G369" i="13"/>
  <c r="H369" i="13"/>
  <c r="I369" i="13"/>
  <c r="J369" i="13"/>
  <c r="K369" i="13"/>
  <c r="L369" i="13"/>
  <c r="M369" i="13"/>
  <c r="N369" i="13"/>
  <c r="O369" i="13"/>
  <c r="P369" i="13"/>
  <c r="B370" i="13"/>
  <c r="E370" i="13"/>
  <c r="G370" i="13"/>
  <c r="H370" i="13"/>
  <c r="I370" i="13"/>
  <c r="J370" i="13"/>
  <c r="K370" i="13"/>
  <c r="L370" i="13"/>
  <c r="M370" i="13"/>
  <c r="N370" i="13"/>
  <c r="O370" i="13"/>
  <c r="P370" i="13"/>
  <c r="B371" i="13"/>
  <c r="E371" i="13"/>
  <c r="G371" i="13"/>
  <c r="H371" i="13"/>
  <c r="I371" i="13"/>
  <c r="J371" i="13"/>
  <c r="K371" i="13"/>
  <c r="L371" i="13"/>
  <c r="M371" i="13"/>
  <c r="N371" i="13"/>
  <c r="O371" i="13"/>
  <c r="P371" i="13"/>
  <c r="B372" i="13"/>
  <c r="E372" i="13"/>
  <c r="G372" i="13"/>
  <c r="H372" i="13"/>
  <c r="I372" i="13"/>
  <c r="J372" i="13"/>
  <c r="K372" i="13"/>
  <c r="L372" i="13"/>
  <c r="M372" i="13"/>
  <c r="N372" i="13"/>
  <c r="O372" i="13"/>
  <c r="P372" i="13"/>
  <c r="B373" i="13"/>
  <c r="E373" i="13"/>
  <c r="G373" i="13"/>
  <c r="H373" i="13"/>
  <c r="I373" i="13"/>
  <c r="J373" i="13"/>
  <c r="K373" i="13"/>
  <c r="L373" i="13"/>
  <c r="M373" i="13"/>
  <c r="N373" i="13"/>
  <c r="O373" i="13"/>
  <c r="P373" i="13"/>
  <c r="C374" i="13"/>
  <c r="B374" i="13" s="1"/>
  <c r="B375" i="13"/>
  <c r="B378" i="13"/>
  <c r="E378" i="13"/>
  <c r="G378" i="13"/>
  <c r="H378" i="13"/>
  <c r="I378" i="13"/>
  <c r="J378" i="13"/>
  <c r="K378" i="13"/>
  <c r="L378" i="13"/>
  <c r="M378" i="13"/>
  <c r="N378" i="13"/>
  <c r="O378" i="13"/>
  <c r="P378" i="13"/>
  <c r="B379" i="13"/>
  <c r="E379" i="13"/>
  <c r="G379" i="13"/>
  <c r="H379" i="13"/>
  <c r="I379" i="13"/>
  <c r="J379" i="13"/>
  <c r="K379" i="13"/>
  <c r="L379" i="13"/>
  <c r="M379" i="13"/>
  <c r="N379" i="13"/>
  <c r="O379" i="13"/>
  <c r="P379" i="13"/>
  <c r="B380" i="13"/>
  <c r="E380" i="13"/>
  <c r="G380" i="13"/>
  <c r="H380" i="13"/>
  <c r="I380" i="13"/>
  <c r="J380" i="13"/>
  <c r="K380" i="13"/>
  <c r="L380" i="13"/>
  <c r="M380" i="13"/>
  <c r="N380" i="13"/>
  <c r="O380" i="13"/>
  <c r="P380" i="13"/>
  <c r="B381" i="13"/>
  <c r="E381" i="13"/>
  <c r="G381" i="13"/>
  <c r="H381" i="13"/>
  <c r="I381" i="13"/>
  <c r="J381" i="13"/>
  <c r="K381" i="13"/>
  <c r="L381" i="13"/>
  <c r="M381" i="13"/>
  <c r="N381" i="13"/>
  <c r="O381" i="13"/>
  <c r="P381" i="13"/>
  <c r="B382" i="13"/>
  <c r="E382" i="13"/>
  <c r="G382" i="13"/>
  <c r="H382" i="13"/>
  <c r="I382" i="13"/>
  <c r="J382" i="13"/>
  <c r="K382" i="13"/>
  <c r="L382" i="13"/>
  <c r="M382" i="13"/>
  <c r="N382" i="13"/>
  <c r="O382" i="13"/>
  <c r="P382" i="13"/>
  <c r="B383" i="13"/>
  <c r="E383" i="13"/>
  <c r="G383" i="13"/>
  <c r="H383" i="13"/>
  <c r="I383" i="13"/>
  <c r="J383" i="13"/>
  <c r="K383" i="13"/>
  <c r="L383" i="13"/>
  <c r="M383" i="13"/>
  <c r="N383" i="13"/>
  <c r="O383" i="13"/>
  <c r="P383" i="13"/>
  <c r="I384" i="13"/>
  <c r="J384" i="13"/>
  <c r="M384" i="13"/>
  <c r="N384" i="13"/>
  <c r="P384" i="13"/>
  <c r="B385" i="13"/>
  <c r="E396" i="13"/>
  <c r="E399" i="13"/>
  <c r="P404" i="13" s="1"/>
  <c r="E400" i="13"/>
  <c r="L405" i="13" s="1"/>
  <c r="E401" i="13"/>
  <c r="E402" i="13"/>
  <c r="H407" i="13" s="1"/>
  <c r="C404" i="13"/>
  <c r="J404" i="13"/>
  <c r="C405" i="13"/>
  <c r="C406" i="13"/>
  <c r="G406" i="13"/>
  <c r="H406" i="13"/>
  <c r="I406" i="13"/>
  <c r="I46" i="13" s="1"/>
  <c r="J406" i="13"/>
  <c r="K406" i="13"/>
  <c r="L406" i="13"/>
  <c r="M406" i="13"/>
  <c r="M46" i="13" s="1"/>
  <c r="N406" i="13"/>
  <c r="O406" i="13"/>
  <c r="P406" i="13"/>
  <c r="P46" i="13" s="1"/>
  <c r="C407" i="13"/>
  <c r="L407" i="13"/>
  <c r="M407" i="13"/>
  <c r="M47" i="13" s="1"/>
  <c r="F408" i="13"/>
  <c r="E410" i="13"/>
  <c r="H51" i="13"/>
  <c r="P50" i="13"/>
  <c r="P52" i="13" s="1"/>
  <c r="O50" i="13"/>
  <c r="N50" i="13"/>
  <c r="M50" i="13"/>
  <c r="L50" i="13"/>
  <c r="K50" i="13"/>
  <c r="J50" i="13"/>
  <c r="I50" i="13"/>
  <c r="H50" i="13"/>
  <c r="G50" i="13"/>
  <c r="P45" i="13"/>
  <c r="O45" i="13"/>
  <c r="N45" i="13"/>
  <c r="M45" i="13"/>
  <c r="L45" i="13"/>
  <c r="K45" i="13"/>
  <c r="J45" i="13"/>
  <c r="I45" i="13"/>
  <c r="H45" i="13"/>
  <c r="G45" i="13"/>
  <c r="P39" i="13"/>
  <c r="P51" i="13" s="1"/>
  <c r="O39" i="13"/>
  <c r="O51" i="13" s="1"/>
  <c r="N39" i="13"/>
  <c r="N51" i="13" s="1"/>
  <c r="M39" i="13"/>
  <c r="M51" i="13" s="1"/>
  <c r="L39" i="13"/>
  <c r="L51" i="13" s="1"/>
  <c r="K39" i="13"/>
  <c r="K51" i="13" s="1"/>
  <c r="J39" i="13"/>
  <c r="J51" i="13" s="1"/>
  <c r="I39" i="13"/>
  <c r="I51" i="13" s="1"/>
  <c r="H39" i="13"/>
  <c r="G39" i="13"/>
  <c r="O28" i="13"/>
  <c r="O29" i="13" s="1"/>
  <c r="P26" i="13"/>
  <c r="O26" i="13"/>
  <c r="N26" i="13"/>
  <c r="M26" i="13"/>
  <c r="L26" i="13"/>
  <c r="K26" i="13"/>
  <c r="J26" i="13"/>
  <c r="I26" i="13"/>
  <c r="H26" i="13"/>
  <c r="G26" i="13"/>
  <c r="E25" i="13"/>
  <c r="E24" i="13"/>
  <c r="E23" i="13"/>
  <c r="E22" i="13"/>
  <c r="P19" i="13"/>
  <c r="P28" i="13" s="1"/>
  <c r="O19" i="13"/>
  <c r="N19" i="13"/>
  <c r="M19" i="13"/>
  <c r="L19" i="13"/>
  <c r="L28" i="13" s="1"/>
  <c r="K19" i="13"/>
  <c r="J19" i="13"/>
  <c r="I19" i="13"/>
  <c r="H19" i="13"/>
  <c r="H28" i="13" s="1"/>
  <c r="G19" i="13"/>
  <c r="G28" i="13" s="1"/>
  <c r="G29" i="13" s="1"/>
  <c r="E18" i="13"/>
  <c r="E17" i="13"/>
  <c r="E16" i="13"/>
  <c r="P13" i="13"/>
  <c r="O13" i="13"/>
  <c r="O33" i="13" s="1"/>
  <c r="N13" i="13"/>
  <c r="N33" i="13" s="1"/>
  <c r="M13" i="13"/>
  <c r="M33" i="13" s="1"/>
  <c r="L13" i="13"/>
  <c r="K13" i="13"/>
  <c r="K33" i="13" s="1"/>
  <c r="J13" i="13"/>
  <c r="J33" i="13" s="1"/>
  <c r="I13" i="13"/>
  <c r="I33" i="13" s="1"/>
  <c r="H13" i="13"/>
  <c r="G13" i="13"/>
  <c r="G33" i="13" s="1"/>
  <c r="E12" i="13"/>
  <c r="E11" i="13"/>
  <c r="E10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P405" i="13" l="1"/>
  <c r="I405" i="13"/>
  <c r="N405" i="13"/>
  <c r="H405" i="13"/>
  <c r="M405" i="13"/>
  <c r="E168" i="13"/>
  <c r="E406" i="13"/>
  <c r="J405" i="13"/>
  <c r="J408" i="13" s="1"/>
  <c r="G404" i="13"/>
  <c r="K404" i="13"/>
  <c r="O404" i="13"/>
  <c r="E147" i="13"/>
  <c r="N404" i="13"/>
  <c r="G407" i="13"/>
  <c r="K407" i="13"/>
  <c r="K47" i="13" s="1"/>
  <c r="O407" i="13"/>
  <c r="O47" i="13" s="1"/>
  <c r="E276" i="13"/>
  <c r="E384" i="13" s="1"/>
  <c r="J52" i="13"/>
  <c r="J53" i="13" s="1"/>
  <c r="N52" i="13"/>
  <c r="N53" i="13" s="1"/>
  <c r="P407" i="13"/>
  <c r="P47" i="13" s="1"/>
  <c r="J407" i="13"/>
  <c r="J47" i="13" s="1"/>
  <c r="M404" i="13"/>
  <c r="H404" i="13"/>
  <c r="H408" i="13" s="1"/>
  <c r="E129" i="13"/>
  <c r="L52" i="13"/>
  <c r="L53" i="13" s="1"/>
  <c r="E111" i="13"/>
  <c r="I404" i="13"/>
  <c r="N407" i="13"/>
  <c r="N47" i="13" s="1"/>
  <c r="I407" i="13"/>
  <c r="I47" i="13" s="1"/>
  <c r="L404" i="13"/>
  <c r="L408" i="13" s="1"/>
  <c r="G405" i="13"/>
  <c r="K405" i="13"/>
  <c r="O405" i="13"/>
  <c r="I28" i="13"/>
  <c r="M28" i="13"/>
  <c r="M29" i="13" s="1"/>
  <c r="K28" i="13"/>
  <c r="K29" i="13" s="1"/>
  <c r="K52" i="13"/>
  <c r="K53" i="13" s="1"/>
  <c r="O52" i="13"/>
  <c r="I34" i="13"/>
  <c r="I36" i="13" s="1"/>
  <c r="I38" i="13" s="1"/>
  <c r="I40" i="13" s="1"/>
  <c r="I56" i="13" s="1"/>
  <c r="E26" i="13"/>
  <c r="I29" i="13"/>
  <c r="G34" i="13"/>
  <c r="O34" i="13"/>
  <c r="O36" i="13" s="1"/>
  <c r="O38" i="13" s="1"/>
  <c r="J28" i="13"/>
  <c r="N28" i="13"/>
  <c r="N29" i="13" s="1"/>
  <c r="E13" i="13"/>
  <c r="E50" i="13"/>
  <c r="P53" i="13"/>
  <c r="E19" i="13"/>
  <c r="M34" i="13"/>
  <c r="M36" i="13" s="1"/>
  <c r="M38" i="13" s="1"/>
  <c r="M40" i="13" s="1"/>
  <c r="G51" i="13"/>
  <c r="E51" i="13" s="1"/>
  <c r="E39" i="13"/>
  <c r="E45" i="13"/>
  <c r="I52" i="13"/>
  <c r="M52" i="13"/>
  <c r="H52" i="13"/>
  <c r="H29" i="13"/>
  <c r="H33" i="13"/>
  <c r="H34" i="13" s="1"/>
  <c r="L29" i="13"/>
  <c r="L33" i="13"/>
  <c r="L34" i="13" s="1"/>
  <c r="P29" i="13"/>
  <c r="P33" i="13"/>
  <c r="P34" i="13" s="1"/>
  <c r="G52" i="13"/>
  <c r="O53" i="13"/>
  <c r="J46" i="13"/>
  <c r="N46" i="13"/>
  <c r="K46" i="13"/>
  <c r="O46" i="13"/>
  <c r="H46" i="13"/>
  <c r="L46" i="13"/>
  <c r="H47" i="13"/>
  <c r="L47" i="13"/>
  <c r="P408" i="13" l="1"/>
  <c r="I41" i="13"/>
  <c r="N34" i="13"/>
  <c r="E405" i="13"/>
  <c r="I44" i="13"/>
  <c r="I48" i="13" s="1"/>
  <c r="I408" i="13"/>
  <c r="O408" i="13"/>
  <c r="E47" i="13"/>
  <c r="M408" i="13"/>
  <c r="M44" i="13"/>
  <c r="M48" i="13" s="1"/>
  <c r="G47" i="13"/>
  <c r="E407" i="13"/>
  <c r="K408" i="13"/>
  <c r="K34" i="13"/>
  <c r="K36" i="13" s="1"/>
  <c r="K38" i="13" s="1"/>
  <c r="N408" i="13"/>
  <c r="G408" i="13"/>
  <c r="E404" i="13"/>
  <c r="E28" i="13"/>
  <c r="E29" i="13" s="1"/>
  <c r="J29" i="13"/>
  <c r="J34" i="13"/>
  <c r="E34" i="13" s="1"/>
  <c r="E52" i="13"/>
  <c r="O40" i="13"/>
  <c r="O58" i="13"/>
  <c r="K44" i="13"/>
  <c r="K48" i="13" s="1"/>
  <c r="H44" i="13"/>
  <c r="H48" i="13" s="1"/>
  <c r="M56" i="13"/>
  <c r="M41" i="13"/>
  <c r="G44" i="13"/>
  <c r="L44" i="13"/>
  <c r="L48" i="13" s="1"/>
  <c r="L36" i="13"/>
  <c r="L38" i="13" s="1"/>
  <c r="P44" i="13"/>
  <c r="P48" i="13" s="1"/>
  <c r="O54" i="13"/>
  <c r="G53" i="13"/>
  <c r="G36" i="13"/>
  <c r="G46" i="13"/>
  <c r="E46" i="13" s="1"/>
  <c r="J44" i="13"/>
  <c r="J48" i="13" s="1"/>
  <c r="O44" i="13"/>
  <c r="O48" i="13" s="1"/>
  <c r="P36" i="13"/>
  <c r="P38" i="13" s="1"/>
  <c r="H36" i="13"/>
  <c r="H38" i="13" s="1"/>
  <c r="H40" i="13" s="1"/>
  <c r="H58" i="13"/>
  <c r="H53" i="13"/>
  <c r="E33" i="13"/>
  <c r="M53" i="13"/>
  <c r="M54" i="13" s="1"/>
  <c r="M58" i="13"/>
  <c r="N44" i="13"/>
  <c r="N48" i="13" s="1"/>
  <c r="I53" i="13"/>
  <c r="I54" i="13" s="1"/>
  <c r="I58" i="13"/>
  <c r="N36" i="13"/>
  <c r="N38" i="13" s="1"/>
  <c r="A8" i="11"/>
  <c r="A9" i="11" s="1"/>
  <c r="A10" i="11" s="1"/>
  <c r="A11" i="11" s="1"/>
  <c r="A12" i="11" s="1"/>
  <c r="A13" i="11" s="1"/>
  <c r="A15" i="9"/>
  <c r="A16" i="9"/>
  <c r="A17" i="9" s="1"/>
  <c r="A18" i="9" s="1"/>
  <c r="A19" i="9" s="1"/>
  <c r="A20" i="9" s="1"/>
  <c r="F12" i="9"/>
  <c r="F11" i="9"/>
  <c r="F168" i="12"/>
  <c r="G168" i="12"/>
  <c r="H168" i="12"/>
  <c r="I168" i="12"/>
  <c r="J168" i="12"/>
  <c r="K168" i="12"/>
  <c r="L168" i="12"/>
  <c r="M168" i="12"/>
  <c r="N168" i="12"/>
  <c r="O168" i="12"/>
  <c r="E168" i="12"/>
  <c r="K32" i="1"/>
  <c r="K29" i="1"/>
  <c r="I29" i="1"/>
  <c r="E29" i="1"/>
  <c r="A14" i="11" l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E408" i="13"/>
  <c r="J36" i="13"/>
  <c r="J38" i="13" s="1"/>
  <c r="J40" i="13" s="1"/>
  <c r="H54" i="13"/>
  <c r="N54" i="13"/>
  <c r="P40" i="13"/>
  <c r="H56" i="13"/>
  <c r="H41" i="13"/>
  <c r="G38" i="13"/>
  <c r="E53" i="13"/>
  <c r="G54" i="13"/>
  <c r="L54" i="13"/>
  <c r="K40" i="13"/>
  <c r="K58" i="13"/>
  <c r="K54" i="13"/>
  <c r="G48" i="13"/>
  <c r="E44" i="13"/>
  <c r="E48" i="13" s="1"/>
  <c r="J58" i="13"/>
  <c r="N40" i="13"/>
  <c r="N58" i="13"/>
  <c r="L40" i="13"/>
  <c r="L58" i="13"/>
  <c r="O56" i="13"/>
  <c r="O41" i="13"/>
  <c r="E10" i="11"/>
  <c r="C9" i="11"/>
  <c r="C8" i="11"/>
  <c r="F10" i="11"/>
  <c r="C19" i="11"/>
  <c r="F19" i="11"/>
  <c r="G19" i="11"/>
  <c r="I19" i="11"/>
  <c r="K19" i="11"/>
  <c r="M19" i="11"/>
  <c r="J19" i="11"/>
  <c r="E19" i="11"/>
  <c r="D19" i="11"/>
  <c r="H19" i="11"/>
  <c r="L19" i="11"/>
  <c r="D18" i="11"/>
  <c r="E18" i="11"/>
  <c r="F18" i="11"/>
  <c r="G18" i="11"/>
  <c r="H18" i="11"/>
  <c r="I18" i="11"/>
  <c r="J18" i="11"/>
  <c r="K18" i="11"/>
  <c r="L18" i="11"/>
  <c r="M18" i="11"/>
  <c r="D26" i="11"/>
  <c r="E26" i="11"/>
  <c r="F26" i="11"/>
  <c r="G26" i="11"/>
  <c r="H26" i="11"/>
  <c r="I26" i="11"/>
  <c r="J26" i="11"/>
  <c r="K26" i="11"/>
  <c r="L26" i="11"/>
  <c r="M26" i="11"/>
  <c r="D27" i="11"/>
  <c r="E27" i="11"/>
  <c r="F27" i="11"/>
  <c r="G27" i="11"/>
  <c r="H27" i="11"/>
  <c r="I27" i="11"/>
  <c r="J27" i="11"/>
  <c r="K27" i="11"/>
  <c r="L27" i="11"/>
  <c r="M27" i="11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C35" i="11"/>
  <c r="C34" i="11"/>
  <c r="C27" i="11"/>
  <c r="C26" i="11"/>
  <c r="C18" i="11"/>
  <c r="I21" i="9"/>
  <c r="J21" i="9"/>
  <c r="K21" i="9"/>
  <c r="L21" i="9"/>
  <c r="M21" i="9"/>
  <c r="N21" i="9"/>
  <c r="O21" i="9"/>
  <c r="P21" i="9"/>
  <c r="Q21" i="9"/>
  <c r="R21" i="9"/>
  <c r="I22" i="9"/>
  <c r="J22" i="9"/>
  <c r="K22" i="9"/>
  <c r="L22" i="9"/>
  <c r="M22" i="9"/>
  <c r="N22" i="9"/>
  <c r="O22" i="9"/>
  <c r="P22" i="9"/>
  <c r="Q22" i="9"/>
  <c r="R22" i="9"/>
  <c r="I28" i="9"/>
  <c r="J28" i="9"/>
  <c r="K28" i="9"/>
  <c r="L28" i="9"/>
  <c r="M28" i="9"/>
  <c r="N28" i="9"/>
  <c r="O28" i="9"/>
  <c r="P28" i="9"/>
  <c r="Q28" i="9"/>
  <c r="R28" i="9"/>
  <c r="I29" i="9"/>
  <c r="J29" i="9"/>
  <c r="K29" i="9"/>
  <c r="L29" i="9"/>
  <c r="M29" i="9"/>
  <c r="N29" i="9"/>
  <c r="O29" i="9"/>
  <c r="P29" i="9"/>
  <c r="Q29" i="9"/>
  <c r="R29" i="9"/>
  <c r="H29" i="9"/>
  <c r="H28" i="9"/>
  <c r="H22" i="9"/>
  <c r="H21" i="9"/>
  <c r="J54" i="13" l="1"/>
  <c r="E36" i="13"/>
  <c r="E35" i="13" s="1"/>
  <c r="L56" i="13"/>
  <c r="L41" i="13"/>
  <c r="J41" i="13"/>
  <c r="J56" i="13"/>
  <c r="K56" i="13"/>
  <c r="K41" i="13"/>
  <c r="E38" i="13"/>
  <c r="E58" i="13" s="1"/>
  <c r="G40" i="13"/>
  <c r="G58" i="13"/>
  <c r="N56" i="13"/>
  <c r="N41" i="13"/>
  <c r="E54" i="13"/>
  <c r="P41" i="13"/>
  <c r="H28" i="11"/>
  <c r="C36" i="11"/>
  <c r="C37" i="11" s="1"/>
  <c r="D10" i="11"/>
  <c r="M36" i="11"/>
  <c r="I36" i="11"/>
  <c r="E36" i="11"/>
  <c r="M28" i="11"/>
  <c r="I28" i="11"/>
  <c r="E28" i="11"/>
  <c r="L20" i="11"/>
  <c r="J36" i="11"/>
  <c r="F36" i="11"/>
  <c r="L36" i="11"/>
  <c r="H36" i="11"/>
  <c r="D36" i="11"/>
  <c r="J28" i="11"/>
  <c r="F28" i="11"/>
  <c r="L28" i="11"/>
  <c r="D28" i="11"/>
  <c r="H20" i="11"/>
  <c r="C28" i="11"/>
  <c r="C29" i="11" s="1"/>
  <c r="D20" i="11"/>
  <c r="K36" i="11"/>
  <c r="G36" i="11"/>
  <c r="K28" i="11"/>
  <c r="G28" i="11"/>
  <c r="E20" i="11"/>
  <c r="I20" i="11"/>
  <c r="C20" i="11"/>
  <c r="C21" i="11" s="1"/>
  <c r="K20" i="11"/>
  <c r="J20" i="11"/>
  <c r="G20" i="11"/>
  <c r="M20" i="11"/>
  <c r="F20" i="11"/>
  <c r="F167" i="12"/>
  <c r="G167" i="12"/>
  <c r="H167" i="12"/>
  <c r="I167" i="12"/>
  <c r="J167" i="12"/>
  <c r="K167" i="12"/>
  <c r="L167" i="12"/>
  <c r="M167" i="12"/>
  <c r="N167" i="12"/>
  <c r="O167" i="12"/>
  <c r="E167" i="12"/>
  <c r="F164" i="12"/>
  <c r="G164" i="12"/>
  <c r="H164" i="12"/>
  <c r="I164" i="12"/>
  <c r="J164" i="12"/>
  <c r="K164" i="12"/>
  <c r="L164" i="12"/>
  <c r="M164" i="12"/>
  <c r="N164" i="12"/>
  <c r="O164" i="12"/>
  <c r="F165" i="12"/>
  <c r="G165" i="12"/>
  <c r="H165" i="12"/>
  <c r="I165" i="12"/>
  <c r="J165" i="12"/>
  <c r="K165" i="12"/>
  <c r="L165" i="12"/>
  <c r="M165" i="12"/>
  <c r="N165" i="12"/>
  <c r="O165" i="12"/>
  <c r="E165" i="12"/>
  <c r="E164" i="12"/>
  <c r="E161" i="12"/>
  <c r="F161" i="12"/>
  <c r="F162" i="12" s="1"/>
  <c r="G161" i="12"/>
  <c r="G162" i="12" s="1"/>
  <c r="H161" i="12"/>
  <c r="I161" i="12"/>
  <c r="J161" i="12"/>
  <c r="J162" i="12" s="1"/>
  <c r="K161" i="12"/>
  <c r="K162" i="12" s="1"/>
  <c r="L161" i="12"/>
  <c r="M161" i="12"/>
  <c r="N161" i="12"/>
  <c r="N162" i="12" s="1"/>
  <c r="O161" i="12"/>
  <c r="O162" i="12" s="1"/>
  <c r="H162" i="12"/>
  <c r="I162" i="12"/>
  <c r="L162" i="12"/>
  <c r="M162" i="12"/>
  <c r="N152" i="12"/>
  <c r="L152" i="12"/>
  <c r="J152" i="12"/>
  <c r="H152" i="12"/>
  <c r="F152" i="12"/>
  <c r="O150" i="12"/>
  <c r="O152" i="12" s="1"/>
  <c r="N150" i="12"/>
  <c r="M150" i="12"/>
  <c r="M152" i="12" s="1"/>
  <c r="M154" i="12" s="1"/>
  <c r="L150" i="12"/>
  <c r="K150" i="12"/>
  <c r="K152" i="12" s="1"/>
  <c r="J150" i="12"/>
  <c r="I150" i="12"/>
  <c r="I152" i="12" s="1"/>
  <c r="I154" i="12" s="1"/>
  <c r="H150" i="12"/>
  <c r="G150" i="12"/>
  <c r="G152" i="12" s="1"/>
  <c r="F150" i="12"/>
  <c r="E150" i="12"/>
  <c r="E152" i="12" s="1"/>
  <c r="E154" i="12" s="1"/>
  <c r="O129" i="12"/>
  <c r="N129" i="12"/>
  <c r="M129" i="12"/>
  <c r="L129" i="12"/>
  <c r="K129" i="12"/>
  <c r="J129" i="12"/>
  <c r="I129" i="12"/>
  <c r="H129" i="12"/>
  <c r="G129" i="12"/>
  <c r="F129" i="12"/>
  <c r="E129" i="12"/>
  <c r="O122" i="12"/>
  <c r="N122" i="12"/>
  <c r="M122" i="12"/>
  <c r="L122" i="12"/>
  <c r="K122" i="12"/>
  <c r="J122" i="12"/>
  <c r="I122" i="12"/>
  <c r="H122" i="12"/>
  <c r="G122" i="12"/>
  <c r="F122" i="12"/>
  <c r="E122" i="12"/>
  <c r="O117" i="12"/>
  <c r="N117" i="12"/>
  <c r="M117" i="12"/>
  <c r="L117" i="12"/>
  <c r="K117" i="12"/>
  <c r="J117" i="12"/>
  <c r="I117" i="12"/>
  <c r="H117" i="12"/>
  <c r="G117" i="12"/>
  <c r="F117" i="12"/>
  <c r="E117" i="12"/>
  <c r="O89" i="12"/>
  <c r="N89" i="12"/>
  <c r="M89" i="12"/>
  <c r="L89" i="12"/>
  <c r="K89" i="12"/>
  <c r="J89" i="12"/>
  <c r="I89" i="12"/>
  <c r="H89" i="12"/>
  <c r="G89" i="12"/>
  <c r="F89" i="12"/>
  <c r="E89" i="12"/>
  <c r="O83" i="12"/>
  <c r="N83" i="12"/>
  <c r="M83" i="12"/>
  <c r="L83" i="12"/>
  <c r="K83" i="12"/>
  <c r="J83" i="12"/>
  <c r="I83" i="12"/>
  <c r="H83" i="12"/>
  <c r="G83" i="12"/>
  <c r="F83" i="12"/>
  <c r="E83" i="12"/>
  <c r="O77" i="12"/>
  <c r="N77" i="12"/>
  <c r="M77" i="12"/>
  <c r="L77" i="12"/>
  <c r="K77" i="12"/>
  <c r="J77" i="12"/>
  <c r="I77" i="12"/>
  <c r="H77" i="12"/>
  <c r="G77" i="12"/>
  <c r="F77" i="12"/>
  <c r="E77" i="12"/>
  <c r="O69" i="12"/>
  <c r="N69" i="12"/>
  <c r="M69" i="12"/>
  <c r="L69" i="12"/>
  <c r="L71" i="12" s="1"/>
  <c r="K69" i="12"/>
  <c r="J69" i="12"/>
  <c r="I69" i="12"/>
  <c r="H69" i="12"/>
  <c r="H71" i="12" s="1"/>
  <c r="G69" i="12"/>
  <c r="F69" i="12"/>
  <c r="E69" i="12"/>
  <c r="O55" i="12"/>
  <c r="O71" i="12" s="1"/>
  <c r="N55" i="12"/>
  <c r="M55" i="12"/>
  <c r="L55" i="12"/>
  <c r="K55" i="12"/>
  <c r="K71" i="12" s="1"/>
  <c r="J55" i="12"/>
  <c r="I55" i="12"/>
  <c r="H55" i="12"/>
  <c r="G55" i="12"/>
  <c r="G71" i="12" s="1"/>
  <c r="F55" i="12"/>
  <c r="E55" i="12"/>
  <c r="E162" i="12" s="1"/>
  <c r="O24" i="12"/>
  <c r="N24" i="12"/>
  <c r="M24" i="12"/>
  <c r="M71" i="12" s="1"/>
  <c r="L24" i="12"/>
  <c r="K24" i="12"/>
  <c r="J24" i="12"/>
  <c r="I24" i="12"/>
  <c r="I71" i="12" s="1"/>
  <c r="H24" i="12"/>
  <c r="G24" i="12"/>
  <c r="F24" i="12"/>
  <c r="E24" i="12"/>
  <c r="E71" i="12" s="1"/>
  <c r="O18" i="12"/>
  <c r="N18" i="12"/>
  <c r="M18" i="12"/>
  <c r="L18" i="12"/>
  <c r="K18" i="12"/>
  <c r="J18" i="12"/>
  <c r="I18" i="12"/>
  <c r="H18" i="12"/>
  <c r="G18" i="12"/>
  <c r="F18" i="12"/>
  <c r="E18" i="12"/>
  <c r="O12" i="12"/>
  <c r="N12" i="12"/>
  <c r="M12" i="12"/>
  <c r="L12" i="12"/>
  <c r="K12" i="12"/>
  <c r="J12" i="12"/>
  <c r="I12" i="12"/>
  <c r="H12" i="12"/>
  <c r="G12" i="12"/>
  <c r="F12" i="12"/>
  <c r="E12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7" i="12"/>
  <c r="A8" i="12" s="1"/>
  <c r="A9" i="12" s="1"/>
  <c r="A10" i="12" s="1"/>
  <c r="D37" i="11" l="1"/>
  <c r="E40" i="13"/>
  <c r="G56" i="13"/>
  <c r="G41" i="13"/>
  <c r="C10" i="11"/>
  <c r="G154" i="12"/>
  <c r="K154" i="12"/>
  <c r="O154" i="12"/>
  <c r="L154" i="12"/>
  <c r="N154" i="12"/>
  <c r="F71" i="12"/>
  <c r="F154" i="12" s="1"/>
  <c r="J71" i="12"/>
  <c r="N71" i="12"/>
  <c r="H154" i="12"/>
  <c r="J154" i="12"/>
  <c r="E41" i="13" l="1"/>
  <c r="E56" i="13"/>
  <c r="G57" i="13" s="1"/>
  <c r="C11" i="11"/>
  <c r="E37" i="11"/>
  <c r="F37" i="11"/>
  <c r="G37" i="11"/>
  <c r="H37" i="11"/>
  <c r="I37" i="11"/>
  <c r="J37" i="11"/>
  <c r="K37" i="11"/>
  <c r="L37" i="11"/>
  <c r="M37" i="11"/>
  <c r="J29" i="11"/>
  <c r="E29" i="11"/>
  <c r="F29" i="11"/>
  <c r="G29" i="11"/>
  <c r="H29" i="11"/>
  <c r="I29" i="11"/>
  <c r="K29" i="11"/>
  <c r="L29" i="11"/>
  <c r="M29" i="11"/>
  <c r="D29" i="11"/>
  <c r="E21" i="11"/>
  <c r="F21" i="11"/>
  <c r="G21" i="11"/>
  <c r="H21" i="11"/>
  <c r="I21" i="11"/>
  <c r="J21" i="11"/>
  <c r="K21" i="11"/>
  <c r="L21" i="11"/>
  <c r="M21" i="11"/>
  <c r="D21" i="11"/>
  <c r="A9" i="9"/>
  <c r="A10" i="9" s="1"/>
  <c r="E57" i="13" l="1"/>
  <c r="I57" i="13"/>
  <c r="M57" i="13"/>
  <c r="O57" i="13"/>
  <c r="H57" i="13"/>
  <c r="K57" i="13"/>
  <c r="J57" i="13"/>
  <c r="L57" i="13"/>
  <c r="N57" i="13"/>
  <c r="D11" i="9"/>
  <c r="A11" i="9"/>
  <c r="A12" i="9" s="1"/>
  <c r="A13" i="9" s="1"/>
  <c r="A14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K30" i="9"/>
  <c r="I30" i="9"/>
  <c r="M30" i="9"/>
  <c r="Q30" i="9"/>
  <c r="O30" i="9"/>
  <c r="L23" i="9"/>
  <c r="I23" i="9"/>
  <c r="O23" i="9"/>
  <c r="Q23" i="9"/>
  <c r="H23" i="9"/>
  <c r="M23" i="9"/>
  <c r="H30" i="9"/>
  <c r="L30" i="9"/>
  <c r="P30" i="9"/>
  <c r="C10" i="9"/>
  <c r="K23" i="9"/>
  <c r="P23" i="9"/>
  <c r="J30" i="9"/>
  <c r="N30" i="9"/>
  <c r="R23" i="9"/>
  <c r="R30" i="9"/>
  <c r="C9" i="9"/>
  <c r="J23" i="9"/>
  <c r="N23" i="9"/>
  <c r="D12" i="9" l="1"/>
  <c r="Q31" i="9"/>
  <c r="P31" i="9"/>
  <c r="L31" i="9"/>
  <c r="I31" i="9"/>
  <c r="I24" i="9"/>
  <c r="L24" i="9"/>
  <c r="O24" i="9"/>
  <c r="N24" i="9"/>
  <c r="O31" i="9"/>
  <c r="M31" i="9"/>
  <c r="N31" i="9"/>
  <c r="M24" i="9"/>
  <c r="J24" i="9"/>
  <c r="P24" i="9"/>
  <c r="C11" i="9"/>
  <c r="R24" i="9"/>
  <c r="K24" i="9"/>
  <c r="J31" i="9"/>
  <c r="K31" i="9"/>
  <c r="R31" i="9"/>
  <c r="Q24" i="9"/>
  <c r="C12" i="9" l="1"/>
  <c r="G19" i="1" l="1"/>
  <c r="G18" i="1"/>
  <c r="C28" i="1" l="1"/>
  <c r="K30" i="1" s="1"/>
  <c r="C27" i="1" l="1"/>
  <c r="K9" i="1" s="1"/>
  <c r="C29" i="1"/>
  <c r="K21" i="1" s="1"/>
  <c r="C30" i="1"/>
  <c r="K20" i="1" l="1"/>
  <c r="K22" i="1"/>
  <c r="G11" i="1"/>
  <c r="C12" i="1"/>
  <c r="K18" i="1" l="1"/>
  <c r="F14" i="1" l="1"/>
  <c r="K8" i="1"/>
  <c r="K11" i="1" s="1"/>
  <c r="J14" i="1"/>
  <c r="K13" i="1" l="1"/>
  <c r="K17" i="1" l="1"/>
  <c r="K25" i="1" s="1"/>
  <c r="K14" i="1"/>
  <c r="K28" i="1" s="1"/>
  <c r="K33" i="1" s="1"/>
  <c r="K35" i="1" l="1"/>
  <c r="C12" i="11"/>
  <c r="C13" i="9"/>
  <c r="G14" i="1"/>
  <c r="G28" i="1" s="1"/>
  <c r="G33" i="1" s="1"/>
  <c r="G13" i="1"/>
  <c r="G17" i="1" s="1"/>
  <c r="G25" i="1" s="1"/>
  <c r="F13" i="9" l="1"/>
  <c r="D13" i="9"/>
  <c r="G35" i="1"/>
  <c r="D11" i="11"/>
  <c r="D12" i="11" s="1"/>
  <c r="C22" i="11" s="1"/>
  <c r="D32" i="9" l="1"/>
  <c r="D34" i="9" s="1"/>
  <c r="K32" i="9"/>
  <c r="R32" i="9"/>
  <c r="M32" i="9"/>
  <c r="Q32" i="9"/>
  <c r="I32" i="9"/>
  <c r="L32" i="9"/>
  <c r="J32" i="9"/>
  <c r="O32" i="9"/>
  <c r="N32" i="9"/>
  <c r="P32" i="9"/>
  <c r="I25" i="9"/>
  <c r="R25" i="9"/>
  <c r="O25" i="9"/>
  <c r="Q25" i="9"/>
  <c r="M25" i="9"/>
  <c r="M34" i="9" s="1"/>
  <c r="H41" i="11" s="1"/>
  <c r="F25" i="9"/>
  <c r="F34" i="9" s="1"/>
  <c r="K25" i="9"/>
  <c r="K34" i="9" s="1"/>
  <c r="F41" i="11" s="1"/>
  <c r="L25" i="9"/>
  <c r="L34" i="9" s="1"/>
  <c r="G41" i="11" s="1"/>
  <c r="N25" i="9"/>
  <c r="C34" i="9"/>
  <c r="J25" i="9"/>
  <c r="P25" i="9"/>
  <c r="P34" i="9" s="1"/>
  <c r="K41" i="11" s="1"/>
  <c r="F22" i="11"/>
  <c r="I22" i="11"/>
  <c r="J22" i="11"/>
  <c r="D22" i="11"/>
  <c r="G22" i="11"/>
  <c r="K22" i="11"/>
  <c r="H22" i="11"/>
  <c r="L22" i="11"/>
  <c r="E22" i="11"/>
  <c r="M22" i="11"/>
  <c r="E11" i="11"/>
  <c r="F11" i="11"/>
  <c r="N34" i="9" l="1"/>
  <c r="I41" i="11" s="1"/>
  <c r="Q34" i="9"/>
  <c r="L41" i="11" s="1"/>
  <c r="O34" i="9"/>
  <c r="J41" i="11" s="1"/>
  <c r="F36" i="9"/>
  <c r="I34" i="9"/>
  <c r="J34" i="9"/>
  <c r="E41" i="11" s="1"/>
  <c r="D36" i="9"/>
  <c r="R34" i="9"/>
  <c r="M41" i="11" s="1"/>
  <c r="M47" i="11" s="1"/>
  <c r="E12" i="11"/>
  <c r="C30" i="11" s="1"/>
  <c r="F12" i="11"/>
  <c r="C38" i="11" s="1"/>
  <c r="D41" i="11" l="1"/>
  <c r="C36" i="9"/>
  <c r="J38" i="11"/>
  <c r="K38" i="11"/>
  <c r="G38" i="11"/>
  <c r="H38" i="11"/>
  <c r="L38" i="11"/>
  <c r="I38" i="11"/>
  <c r="D38" i="11"/>
  <c r="M38" i="11"/>
  <c r="E38" i="11"/>
  <c r="F38" i="11"/>
  <c r="K30" i="11"/>
  <c r="J30" i="11"/>
  <c r="G30" i="11"/>
  <c r="H30" i="11"/>
  <c r="F30" i="11"/>
  <c r="D30" i="11"/>
  <c r="L30" i="11"/>
  <c r="L40" i="11" s="1"/>
  <c r="I30" i="11"/>
  <c r="I40" i="11" s="1"/>
  <c r="M30" i="11"/>
  <c r="E30" i="11"/>
  <c r="C40" i="11"/>
  <c r="L42" i="11" l="1"/>
  <c r="I42" i="11"/>
  <c r="D40" i="11"/>
  <c r="D44" i="11" s="1"/>
  <c r="H40" i="11"/>
  <c r="G40" i="11"/>
  <c r="E40" i="11"/>
  <c r="J40" i="11"/>
  <c r="M40" i="11"/>
  <c r="M42" i="11" s="1"/>
  <c r="F40" i="11"/>
  <c r="K40" i="11"/>
  <c r="D45" i="11" l="1"/>
  <c r="J42" i="11"/>
  <c r="J44" i="11"/>
  <c r="J45" i="11" s="1"/>
  <c r="J46" i="11" s="1"/>
  <c r="J47" i="11" s="1"/>
  <c r="K42" i="11"/>
  <c r="K44" i="11"/>
  <c r="K45" i="11" s="1"/>
  <c r="K46" i="11" s="1"/>
  <c r="K47" i="11" s="1"/>
  <c r="D42" i="11"/>
  <c r="F42" i="11"/>
  <c r="F44" i="11"/>
  <c r="F45" i="11" s="1"/>
  <c r="F46" i="11" s="1"/>
  <c r="F47" i="11" s="1"/>
  <c r="E42" i="11"/>
  <c r="E44" i="11"/>
  <c r="E45" i="11" s="1"/>
  <c r="E46" i="11" s="1"/>
  <c r="E47" i="11" s="1"/>
  <c r="I44" i="11"/>
  <c r="I45" i="11" s="1"/>
  <c r="I46" i="11" s="1"/>
  <c r="I47" i="11" s="1"/>
  <c r="L44" i="11"/>
  <c r="L45" i="11" s="1"/>
  <c r="L46" i="11" s="1"/>
  <c r="L47" i="11" s="1"/>
  <c r="H42" i="11"/>
  <c r="H44" i="11"/>
  <c r="H45" i="11" s="1"/>
  <c r="H46" i="11" s="1"/>
  <c r="H47" i="11" s="1"/>
  <c r="G42" i="11"/>
  <c r="G44" i="11"/>
  <c r="G45" i="11" s="1"/>
  <c r="G46" i="11" s="1"/>
  <c r="G47" i="11" s="1"/>
  <c r="D46" i="11" l="1"/>
  <c r="O45" i="11"/>
  <c r="P45" i="11" s="1"/>
  <c r="O44" i="11"/>
  <c r="O46" i="11" l="1"/>
  <c r="P46" i="11" s="1"/>
  <c r="C46" i="11"/>
  <c r="D47" i="11"/>
</calcChain>
</file>

<file path=xl/comments1.xml><?xml version="1.0" encoding="utf-8"?>
<comments xmlns="http://schemas.openxmlformats.org/spreadsheetml/2006/main">
  <authors>
    <author>Chris Mickelson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DR indicates another $200k still to come. Reflected within the $800k within Exh. MRM-3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Booked to Property Tax Tracker.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Booked to DSM Rider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Given back as a bill credit over 4-yrs at the Company's rate of return grossed up for taxes. JAP-1T at 19.</t>
        </r>
      </text>
    </comment>
  </commentList>
</comments>
</file>

<file path=xl/comments2.xml><?xml version="1.0" encoding="utf-8"?>
<comments xmlns="http://schemas.openxmlformats.org/spreadsheetml/2006/main">
  <authors>
    <author>Chris Mickelson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Based on PSE 2011 GRC Results</t>
        </r>
      </text>
    </comment>
  </commentList>
</comments>
</file>

<file path=xl/comments3.xml><?xml version="1.0" encoding="utf-8"?>
<comments xmlns="http://schemas.openxmlformats.org/spreadsheetml/2006/main">
  <authors>
    <author>Chris Mickelson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Where are the deferred taxes?  That would increase the net income amount.</t>
        </r>
      </text>
    </comment>
  </commentList>
</comments>
</file>

<file path=xl/comments4.xml><?xml version="1.0" encoding="utf-8"?>
<comments xmlns="http://schemas.openxmlformats.org/spreadsheetml/2006/main">
  <authors>
    <author>Chris Mickelson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Could have a general plant category.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Chris Mickelson:</t>
        </r>
        <r>
          <rPr>
            <sz val="9"/>
            <color indexed="81"/>
            <rFont val="Tahoma"/>
            <family val="2"/>
          </rPr>
          <t xml:space="preserve">
Given back as a bill credit over 4-yrs at the Company's rate of return grossed up for taxes. JAP-1T at 19.</t>
        </r>
      </text>
    </comment>
  </commentList>
</comments>
</file>

<file path=xl/sharedStrings.xml><?xml version="1.0" encoding="utf-8"?>
<sst xmlns="http://schemas.openxmlformats.org/spreadsheetml/2006/main" count="1186" uniqueCount="608">
  <si>
    <t>PSE Docket UE-132027</t>
  </si>
  <si>
    <t>Sale of Jefferson County territory</t>
  </si>
  <si>
    <t>Proceeds</t>
  </si>
  <si>
    <t>Original Cost</t>
  </si>
  <si>
    <t>Accum. Depreciation</t>
  </si>
  <si>
    <t>Net Book Value</t>
  </si>
  <si>
    <t>less NBV</t>
  </si>
  <si>
    <t>Less Tranaction cost</t>
  </si>
  <si>
    <t>Proceeds to PSE</t>
  </si>
  <si>
    <t>Proceeds to Customers</t>
  </si>
  <si>
    <t>Transaction cost</t>
  </si>
  <si>
    <t>NBV</t>
  </si>
  <si>
    <t>Share of Appreciation</t>
  </si>
  <si>
    <t>Share of Gain</t>
  </si>
  <si>
    <t>Gain Available to share</t>
  </si>
  <si>
    <t>Less Original Cost</t>
  </si>
  <si>
    <t>PSE Share of Gain</t>
  </si>
  <si>
    <t>Customer Share of Gain</t>
  </si>
  <si>
    <t>PSE Share of Appreciation</t>
  </si>
  <si>
    <t>Customer Share of Appreciation</t>
  </si>
  <si>
    <t>Customer A/R</t>
  </si>
  <si>
    <t xml:space="preserve">  Less Customer A/R</t>
  </si>
  <si>
    <t>Breakdown of Transaction  Cost</t>
  </si>
  <si>
    <t>Total Transaction Cost</t>
  </si>
  <si>
    <t>Legal</t>
  </si>
  <si>
    <t>Automated meter separation</t>
  </si>
  <si>
    <t>Billing separation</t>
  </si>
  <si>
    <t>Labor</t>
  </si>
  <si>
    <t>Retirement overheads</t>
  </si>
  <si>
    <t>Conservation Rider</t>
  </si>
  <si>
    <t>Transition plan</t>
  </si>
  <si>
    <t>Outside labor</t>
  </si>
  <si>
    <t>Other</t>
  </si>
  <si>
    <t>ck</t>
  </si>
  <si>
    <t>Property Tax</t>
  </si>
  <si>
    <t>Inventory</t>
  </si>
  <si>
    <t>Escrow</t>
  </si>
  <si>
    <t>Less Total Transaction Cost</t>
  </si>
  <si>
    <t xml:space="preserve">  Less Property Tax (tracker)</t>
  </si>
  <si>
    <t xml:space="preserve">  Less Conservation (rider)</t>
  </si>
  <si>
    <t>Adjusted Transcation Cost</t>
  </si>
  <si>
    <t xml:space="preserve">  Plus Property Tax (tracker)</t>
  </si>
  <si>
    <t xml:space="preserve">  Plus Conservation (rider)</t>
  </si>
  <si>
    <t>Line No.</t>
  </si>
  <si>
    <t>Description</t>
  </si>
  <si>
    <t>Total System</t>
  </si>
  <si>
    <t>High-Voltage Distribution</t>
  </si>
  <si>
    <t>Low-Voltage Distribution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</si>
  <si>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</si>
  <si>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</si>
  <si>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</si>
  <si>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</si>
  <si>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</si>
  <si>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</si>
  <si>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</si>
  <si>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</si>
  <si>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</si>
  <si>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</si>
  <si>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(a)</t>
  </si>
  <si>
    <t>(b)</t>
  </si>
  <si>
    <t>(c)</t>
  </si>
  <si>
    <t>(d)</t>
  </si>
  <si>
    <r>
      <t>(e)=</t>
    </r>
    <r>
      <rPr>
        <sz val="11"/>
        <color theme="1"/>
        <rFont val="Calibri"/>
        <family val="2"/>
      </rPr>
      <t>Σ</t>
    </r>
    <r>
      <rPr>
        <sz val="12.1"/>
        <color theme="1"/>
        <rFont val="Calibri"/>
        <family val="2"/>
      </rPr>
      <t>((f) thru (o))</t>
    </r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</si>
  <si>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</si>
  <si>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</si>
  <si>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</si>
  <si>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</si>
  <si>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</si>
  <si>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</si>
  <si>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</si>
  <si>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</si>
  <si>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</si>
  <si>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</si>
  <si>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Low-Voltage Allocation Factor</t>
  </si>
  <si>
    <t>High-Voltage Allocation Factor</t>
  </si>
  <si>
    <t>Plant  Cost</t>
  </si>
  <si>
    <t>Appreciation Available to Share</t>
  </si>
  <si>
    <t>Original Plant</t>
  </si>
  <si>
    <t>ch</t>
  </si>
  <si>
    <t>Rate Classes</t>
  </si>
  <si>
    <t>Sec Volt
Sch 24</t>
  </si>
  <si>
    <t>Sec Volt
Sch 25</t>
  </si>
  <si>
    <t>Sec Volt
Sch 26</t>
  </si>
  <si>
    <t>Retail Wheeling
Sch 448/449</t>
  </si>
  <si>
    <t>General Plant</t>
  </si>
  <si>
    <t>Allocation of Proceeds to Customers</t>
  </si>
  <si>
    <t>Allocation of Proceeds to Low-Voltage and High-Voltage Distribution (based on Closing Plant Data)</t>
  </si>
  <si>
    <t>Allocation of Proceeds Across Rate Classes (based on PSE 2011 GRC Results)</t>
  </si>
  <si>
    <t>Proceeds Allocated on Low-Voltage Distribution</t>
  </si>
  <si>
    <t>Proceeds Allocated on High-Voltage Distribution</t>
  </si>
  <si>
    <t>Total Allocation of Proceeds</t>
  </si>
  <si>
    <t>Jefferson County Service Territory</t>
  </si>
  <si>
    <t>Sale of Jefferson County Territory</t>
  </si>
  <si>
    <t>Percentage of Net Book Value</t>
  </si>
  <si>
    <t>ELECTRIC ACCOUNT ALLOCATION</t>
  </si>
  <si>
    <t>Adjusted Test Year Twelve Months ended December 2010 @ Proforma Rev Requirement</t>
  </si>
  <si>
    <t>COS ID</t>
  </si>
  <si>
    <t>Account Description</t>
  </si>
  <si>
    <t>Allocation Method</t>
  </si>
  <si>
    <t>Total</t>
  </si>
  <si>
    <t>(e)</t>
  </si>
  <si>
    <t>RATE BASE</t>
  </si>
  <si>
    <t>Plant-in-Service</t>
  </si>
  <si>
    <t>Intangible Plant</t>
  </si>
  <si>
    <t>Production Plant</t>
  </si>
  <si>
    <t>PP.T</t>
  </si>
  <si>
    <t>GP.T</t>
  </si>
  <si>
    <t>Sub-total</t>
  </si>
  <si>
    <t>Thermal Baseload Generation</t>
  </si>
  <si>
    <t>PC4</t>
  </si>
  <si>
    <t>Hydro Baseload Generation</t>
  </si>
  <si>
    <t>Other Production Generation</t>
  </si>
  <si>
    <t>Transmission Plant</t>
  </si>
  <si>
    <t>Transmission Plant - Integrated Generation</t>
  </si>
  <si>
    <t>Bulk Transmission Plant (&gt;230 kV)</t>
  </si>
  <si>
    <t>PC3</t>
  </si>
  <si>
    <t>Sub Transmission Plant (&lt;230 kV)</t>
  </si>
  <si>
    <t>Distribution Plant</t>
  </si>
  <si>
    <t>Land &amp; Land Rights - Assigned</t>
  </si>
  <si>
    <t>DIR360.01</t>
  </si>
  <si>
    <t>Land &amp; Land Rights - Allocated</t>
  </si>
  <si>
    <t>NCP_360</t>
  </si>
  <si>
    <t>Land &amp; Land Rights -  - HV Distribution</t>
  </si>
  <si>
    <t>Structures &amp; Improve - Assigned</t>
  </si>
  <si>
    <t>DIR361.01</t>
  </si>
  <si>
    <t>Structures &amp; Improve - Allocated</t>
  </si>
  <si>
    <t>NCP_361</t>
  </si>
  <si>
    <t>Structures &amp; Improve -  - HV Distribution</t>
  </si>
  <si>
    <t>Station Equipment - Assigned</t>
  </si>
  <si>
    <t>DIR362.01</t>
  </si>
  <si>
    <t>Station Equipment - Allocated</t>
  </si>
  <si>
    <t>NCP_362</t>
  </si>
  <si>
    <t>Station Equipment -  - HV Distribution</t>
  </si>
  <si>
    <t xml:space="preserve">Poles Towers &amp; Fixtures </t>
  </si>
  <si>
    <t>OH_NCP</t>
  </si>
  <si>
    <t>Poles Towers &amp; Fixtures  - HV Distribution</t>
  </si>
  <si>
    <t>OH Lines Direct Assignment</t>
  </si>
  <si>
    <t>DIR364.01</t>
  </si>
  <si>
    <t xml:space="preserve">OVHD Cond &amp; Devices </t>
  </si>
  <si>
    <t>OVHD Cond &amp; Devices  - HV Distribution</t>
  </si>
  <si>
    <t xml:space="preserve">UG Conduit </t>
  </si>
  <si>
    <t>UG_NCP</t>
  </si>
  <si>
    <t>UG Conduit  - HV Distribution</t>
  </si>
  <si>
    <t>DEM_2A</t>
  </si>
  <si>
    <t>UG Conduit Direct Assignment</t>
  </si>
  <si>
    <t>DIR366.01</t>
  </si>
  <si>
    <t xml:space="preserve">UG Conductor &amp; Devices </t>
  </si>
  <si>
    <t>UG Conductor &amp; Devices - HV Distribution</t>
  </si>
  <si>
    <t>368.OH</t>
  </si>
  <si>
    <t>Line Transf  OVHD</t>
  </si>
  <si>
    <t>TFR</t>
  </si>
  <si>
    <t>368.UG</t>
  </si>
  <si>
    <t>Line Transf  UNGD</t>
  </si>
  <si>
    <t>Line Transf  Assigned</t>
  </si>
  <si>
    <t>369.OH</t>
  </si>
  <si>
    <t>Services - OVHD</t>
  </si>
  <si>
    <t>OH_SVC</t>
  </si>
  <si>
    <t>369.UG</t>
  </si>
  <si>
    <t>Services - UNGD</t>
  </si>
  <si>
    <t>RESID</t>
  </si>
  <si>
    <t>Meters</t>
  </si>
  <si>
    <t>METER</t>
  </si>
  <si>
    <t>Leased Prop Assigned - Water Htrs</t>
  </si>
  <si>
    <t>DIR372.00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</si>
  <si>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</si>
  <si>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</si>
  <si>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</si>
  <si>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</si>
  <si>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</si>
  <si>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</si>
  <si>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</si>
  <si>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</si>
  <si>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</si>
  <si>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</si>
  <si>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</si>
  <si>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</si>
  <si>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</si>
  <si>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</si>
  <si>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</si>
  <si>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</si>
  <si>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</si>
  <si>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</si>
  <si>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</si>
  <si>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</si>
  <si>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</si>
  <si>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</si>
  <si>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</si>
  <si>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</si>
  <si>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</si>
  <si>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</si>
  <si>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</si>
  <si>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</si>
  <si>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</si>
  <si>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</si>
  <si>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108.04_ST</t>
  </si>
  <si>
    <t>Accum Depreciation Sub Transmisson Plant &lt;230kV</t>
  </si>
  <si>
    <t>108.05_360a</t>
  </si>
  <si>
    <t>Land Rights - Assigned</t>
  </si>
  <si>
    <t>DIR108.360</t>
  </si>
  <si>
    <t>108.05_360b</t>
  </si>
  <si>
    <t>Land Rights - Allocated</t>
  </si>
  <si>
    <t>108.05_360c</t>
  </si>
  <si>
    <t>Land Rights - HV Distribution</t>
  </si>
  <si>
    <t>108.05_361a</t>
  </si>
  <si>
    <t>DIR108.361</t>
  </si>
  <si>
    <t>108.05_361b</t>
  </si>
  <si>
    <t>108.05_361c</t>
  </si>
  <si>
    <t>Structures &amp; Improve - HV Distribution</t>
  </si>
  <si>
    <t>108.05_362a</t>
  </si>
  <si>
    <t>DIR108.362</t>
  </si>
  <si>
    <t>108.05_362b</t>
  </si>
  <si>
    <t>108.05_362c</t>
  </si>
  <si>
    <t>Station Equipment - HV Distribution</t>
  </si>
  <si>
    <t>108.10_364a</t>
  </si>
  <si>
    <t>108.10_364b</t>
  </si>
  <si>
    <t>108.10_364c</t>
  </si>
  <si>
    <t>Poles &amp; OH Conductor - Assigned</t>
  </si>
  <si>
    <t>DIR108.364</t>
  </si>
  <si>
    <t>108.10_365a</t>
  </si>
  <si>
    <t>108.10_365b</t>
  </si>
  <si>
    <t>OVHD Cond &amp; Devices - HV Distribution</t>
  </si>
  <si>
    <t>108.10_366a</t>
  </si>
  <si>
    <t xml:space="preserve">UNGD Conduit </t>
  </si>
  <si>
    <t>108.10_366b</t>
  </si>
  <si>
    <t>UNGD Conduit - HV Distribution</t>
  </si>
  <si>
    <t>108.10_366c</t>
  </si>
  <si>
    <t>UG Conduit &amp; Conductor - Assigned</t>
  </si>
  <si>
    <t>DIR108.366</t>
  </si>
  <si>
    <t>108.10_367a</t>
  </si>
  <si>
    <t xml:space="preserve">UNGDCond &amp; Devices </t>
  </si>
  <si>
    <t>108.10_367b</t>
  </si>
  <si>
    <t>UNGDCond &amp; Devices - HV Distribution</t>
  </si>
  <si>
    <t>108.10_368</t>
  </si>
  <si>
    <t>Line Transformers</t>
  </si>
  <si>
    <t>D368.T</t>
  </si>
  <si>
    <t>108.10_369</t>
  </si>
  <si>
    <t>Services</t>
  </si>
  <si>
    <t>D369.T</t>
  </si>
  <si>
    <t>108.10_370</t>
  </si>
  <si>
    <t>D370.T</t>
  </si>
  <si>
    <t>108.10_372</t>
  </si>
  <si>
    <t>108.10_373</t>
  </si>
  <si>
    <t>108.10_374</t>
  </si>
  <si>
    <t>Accum Depreciation General Plant</t>
  </si>
  <si>
    <t>RWIP</t>
  </si>
  <si>
    <t>PTDGP.T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</si>
  <si>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</si>
  <si>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</si>
  <si>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</si>
  <si>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</si>
  <si>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</si>
  <si>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EPIS.T</t>
  </si>
  <si>
    <t>Other Items</t>
  </si>
  <si>
    <t>Misc Def Debits - Production</t>
  </si>
  <si>
    <t>Misc Def Debits - Transmission</t>
  </si>
  <si>
    <t xml:space="preserve">Accum Deferred Income Tax - Prod </t>
  </si>
  <si>
    <t>Accum Deferred Income Tax - General</t>
  </si>
  <si>
    <t>Customer Deposits</t>
  </si>
  <si>
    <t>DIR235.00</t>
  </si>
  <si>
    <t>Customer Deposits - Transmission</t>
  </si>
  <si>
    <t>Customer Advances</t>
  </si>
  <si>
    <t>DIR252.00</t>
  </si>
  <si>
    <t>Landlord Incentive</t>
  </si>
  <si>
    <t>Acquisition Adjustment - Production</t>
  </si>
  <si>
    <t>Acquisition Adjustment - Transmission</t>
  </si>
  <si>
    <t>Acquisition Adjustment - Distribution</t>
  </si>
  <si>
    <t>DP.T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</si>
  <si>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</si>
  <si>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</si>
  <si>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</si>
  <si>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</si>
  <si>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</si>
  <si>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</si>
  <si>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</si>
  <si>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</si>
  <si>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</si>
  <si>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HV - Plant</t>
  </si>
  <si>
    <t>LV - Plant</t>
  </si>
  <si>
    <t>HV - Accum. Depn</t>
  </si>
  <si>
    <t>LV - Accum. Depn</t>
  </si>
  <si>
    <t>Gen - Plant</t>
  </si>
  <si>
    <t>Gen - Accum. Depn</t>
  </si>
  <si>
    <t>Allocation of Proceeds based on Closing Plant Data</t>
  </si>
  <si>
    <t>General Plant Allocation Factor</t>
  </si>
  <si>
    <t>Special Contract</t>
  </si>
  <si>
    <t>Settlement Split</t>
  </si>
  <si>
    <t>Puget Sound Energy</t>
  </si>
  <si>
    <t>ELECTRIC COST OF SERVICE SUMMARY</t>
  </si>
  <si>
    <t>Total Company</t>
  </si>
  <si>
    <t>Rate Base</t>
  </si>
  <si>
    <t>Plant in Service</t>
  </si>
  <si>
    <t>Accumulated Reserve</t>
  </si>
  <si>
    <t>Other Ratebase Items</t>
  </si>
  <si>
    <t>Revenue at Current Rates</t>
  </si>
  <si>
    <t>Firm Sales</t>
  </si>
  <si>
    <t>Non-Firm Sales</t>
  </si>
  <si>
    <t>Other Operating Revenue</t>
  </si>
  <si>
    <t>TOTAL REVENUE - Current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</si>
  <si>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</si>
  <si>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</si>
  <si>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</si>
  <si>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</si>
  <si>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</si>
  <si>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</si>
  <si>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</si>
  <si>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</si>
  <si>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</si>
  <si>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</si>
  <si>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</si>
  <si>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</si>
  <si>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</si>
  <si>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</si>
  <si>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</si>
  <si>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</si>
  <si>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</si>
  <si>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</si>
  <si>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</si>
  <si>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</si>
  <si>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</si>
  <si>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</si>
  <si>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</si>
  <si>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</si>
  <si>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</si>
  <si>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</si>
  <si>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</si>
  <si>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</si>
  <si>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</si>
  <si>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</si>
  <si>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Production</t>
  </si>
  <si>
    <t>Demand</t>
  </si>
  <si>
    <t>Energy</t>
  </si>
  <si>
    <t>Customer</t>
  </si>
  <si>
    <t>~</t>
  </si>
  <si>
    <t>Transmission</t>
  </si>
  <si>
    <t>Distribution</t>
  </si>
  <si>
    <t>TOTAL</t>
  </si>
  <si>
    <t>Functional Revenue Requirement</t>
  </si>
  <si>
    <t>TOTAL REVENUE REQUIREMENT</t>
  </si>
  <si>
    <t>Unit Costs (per kWh)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</si>
  <si>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</si>
  <si>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</si>
  <si>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</si>
  <si>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</si>
  <si>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</si>
  <si>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</si>
  <si>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</si>
  <si>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</si>
  <si>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 xml:space="preserve">CAE - Uncollect Accts </t>
  </si>
  <si>
    <t xml:space="preserve">A&amp;G Exp - Reg Comm Exp </t>
  </si>
  <si>
    <t>Other Taxes - Wash Excise - Allocated</t>
  </si>
  <si>
    <t>Current Federal Income Tax @ Rate</t>
  </si>
  <si>
    <t>Proceeds Allocated on Closing Plant Data</t>
  </si>
  <si>
    <t>Proceeds Allocated on General Plant to Customers</t>
  </si>
  <si>
    <t>Proceeds Allocated on High-Voltage Dist. to Customers</t>
  </si>
  <si>
    <t>Proceeds Allocated on Low-Voltage Dist. to Customers</t>
  </si>
  <si>
    <t>Allocation of Proceeds Across Rate Class Schedules</t>
  </si>
  <si>
    <t>Total Allocation of Proceeds Across Rate Class Schedules</t>
  </si>
  <si>
    <t xml:space="preserve">  Less Labor (already recovered in rates)</t>
  </si>
  <si>
    <t xml:space="preserve">  Less ERF (already recovered in rates)</t>
  </si>
  <si>
    <t xml:space="preserve">  Plus ERF (already recovered in rates)</t>
  </si>
  <si>
    <t xml:space="preserve">  Plus Labor (already recovered in rates)</t>
  </si>
  <si>
    <t>Percentage of Total Allocated Proceeds excluding SC</t>
  </si>
  <si>
    <t>Allcation of SC Proceeds</t>
  </si>
  <si>
    <t>Total Allocation of Proceeds Across Rate Class Schedules exl. SC</t>
  </si>
  <si>
    <t>Exhibit No.___(JAP-3)</t>
  </si>
  <si>
    <t>Page 2 of 2</t>
  </si>
  <si>
    <t>PUGET SOUND ENERGY</t>
  </si>
  <si>
    <t>PSE ERF-RELATED REVENUES AND EXPENSES WITHOUT JEFFERSON COUNTY</t>
  </si>
  <si>
    <t>SCENARIO 2 - DIRECTLY ASSIGNED AND ALLOCATED REVENUES AND EXPENSES TO JEFFERSON COUNTY</t>
  </si>
  <si>
    <t>FOR THE TWELVE MONTHS ENDED JUNE 30, 2012</t>
  </si>
  <si>
    <t>LINE</t>
  </si>
  <si>
    <t>EXPEDITED</t>
  </si>
  <si>
    <t>TOTAL LESS</t>
  </si>
  <si>
    <t>ALLOCATION</t>
  </si>
  <si>
    <t>NO.</t>
  </si>
  <si>
    <t>RATE FILING</t>
  </si>
  <si>
    <t>JEFFERSON</t>
  </si>
  <si>
    <t>FACTOR</t>
  </si>
  <si>
    <t>RATE</t>
  </si>
  <si>
    <t>A</t>
  </si>
  <si>
    <t>B</t>
  </si>
  <si>
    <t>C = A - B</t>
  </si>
  <si>
    <t>D</t>
  </si>
  <si>
    <t>E</t>
  </si>
  <si>
    <t>OPERATING REVENUES</t>
  </si>
  <si>
    <t>SALES TO CUSTOMERS</t>
  </si>
  <si>
    <t>Direct</t>
  </si>
  <si>
    <t>RESALE SALES-FIRM/SPECIAL CONTRACT</t>
  </si>
  <si>
    <t>SALES TO OTHER UTILITIES</t>
  </si>
  <si>
    <t>OTHER OPERATING REVENUES</t>
  </si>
  <si>
    <t>Net Plant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</si>
  <si>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</si>
  <si>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</si>
  <si>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</si>
  <si>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</si>
  <si>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</si>
  <si>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</si>
  <si>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</si>
  <si>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</si>
  <si>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</si>
  <si>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</si>
  <si>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Peak Credit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</si>
  <si>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</si>
  <si>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</si>
  <si>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</si>
  <si>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</si>
  <si>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</si>
  <si>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O&amp;M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</si>
  <si>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</si>
  <si>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</si>
  <si>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</si>
  <si>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</si>
  <si>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</si>
  <si>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</si>
  <si>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Calculated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</si>
  <si>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</si>
  <si>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</si>
  <si>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</si>
  <si>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</si>
  <si>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</si>
  <si>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</si>
  <si>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</si>
  <si>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</si>
  <si>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</si>
  <si>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</si>
  <si>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</si>
  <si>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</si>
  <si>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>Gross Plant</t>
  </si>
  <si>
    <t xml:space="preserve">  OTHER</t>
  </si>
  <si>
    <t>ALLOWED RATE OF RETURN</t>
  </si>
  <si>
    <t>ALLOWED OPERATING INCOME</t>
  </si>
  <si>
    <t>OPERATING INCOME DEFICIENCY/(SURPLUS)</t>
  </si>
  <si>
    <t>CONVERSION FACTOR</t>
  </si>
  <si>
    <t>REVENUE DEFICIENCY/(SURPLUS)</t>
  </si>
  <si>
    <t>Ferc Account</t>
  </si>
  <si>
    <t>Qty</t>
  </si>
  <si>
    <t>Book Cost</t>
  </si>
  <si>
    <t>Allocated Reserve</t>
  </si>
  <si>
    <t>E35017 TSM Easements Total</t>
  </si>
  <si>
    <t>E3507 TSM Land &amp; Land Rights Total</t>
  </si>
  <si>
    <t>E3527 TSM Structures &amp; Improvemt Total</t>
  </si>
  <si>
    <t>E3537 TSM Substation Equipment Total</t>
  </si>
  <si>
    <t>E3556 TSM Poles Total</t>
  </si>
  <si>
    <t>E3557 TSM Poles Total</t>
  </si>
  <si>
    <t>E3566 TSM O/H Conductor/Devices Total</t>
  </si>
  <si>
    <t>E3567 TSM O/H Conductor/Devices Total</t>
  </si>
  <si>
    <t>E3597 TSM Roads &amp; Trails Total</t>
  </si>
  <si>
    <t>E3600 DST Land &amp; Land Rights Total</t>
  </si>
  <si>
    <t>E3601 DST Easements Total</t>
  </si>
  <si>
    <t>E3610 DST Structures &amp; Improvement Total</t>
  </si>
  <si>
    <t>E3620 DST Substation Equipment Total</t>
  </si>
  <si>
    <t>E3640 DST Poles/Towers Fixtures Total</t>
  </si>
  <si>
    <t>E3650 DST O/H Conductor &amp; Devices Total</t>
  </si>
  <si>
    <t>E3660 DST U/G Conduit Total</t>
  </si>
  <si>
    <t>E3670 DST U/G Conductor/Devices Total</t>
  </si>
  <si>
    <t>E368 DST Line Transformers Total</t>
  </si>
  <si>
    <t>E369 DST Services Total</t>
  </si>
  <si>
    <t>E370 DST Meters Total</t>
  </si>
  <si>
    <t>E373 DST Street Lighting &amp; Signal Total</t>
  </si>
  <si>
    <t>E389 GEN Land &amp; Land Rights Total</t>
  </si>
  <si>
    <t>E3900 GEN Structures &amp; Improvement Total</t>
  </si>
  <si>
    <t>E3912 GEN Computer Equipment  Total</t>
  </si>
  <si>
    <t>E3950 GEN Laboratory Equip  Total</t>
  </si>
  <si>
    <t>E3970 GEN Communication Equipment Total</t>
  </si>
  <si>
    <t>E3980 GEN Miscellaneous Equip  Total</t>
  </si>
  <si>
    <t>N3890 NUA Land &amp; Land Rights Total</t>
  </si>
  <si>
    <t>Grand Total</t>
  </si>
  <si>
    <t>Adjustment on late charges after sale date</t>
  </si>
  <si>
    <t>Quarry project</t>
  </si>
  <si>
    <t>Total Jefferson County sale assets as of March 29, 2013</t>
  </si>
  <si>
    <t>T-account Summary of Journal Entries for the Jefferson County sale</t>
  </si>
  <si>
    <t>13101023 - Cash</t>
  </si>
  <si>
    <t>10840260 - JC sale Proceeds</t>
  </si>
  <si>
    <t>10200501 - Electric Plant Sold</t>
  </si>
  <si>
    <t>25300061 - Gain Deferred Credit sale</t>
  </si>
  <si>
    <t>19b</t>
  </si>
  <si>
    <t>17b.</t>
  </si>
  <si>
    <t>17e.</t>
  </si>
  <si>
    <t>17a.</t>
  </si>
  <si>
    <t>26b</t>
  </si>
  <si>
    <t>37b</t>
  </si>
  <si>
    <t>40b</t>
  </si>
  <si>
    <t>10100501 - Electric Plant in Service</t>
  </si>
  <si>
    <t>10800501 - Electric Depreciation</t>
  </si>
  <si>
    <t>10800541 - Electric RWIP</t>
  </si>
  <si>
    <t>18602002 - Inventory 154</t>
  </si>
  <si>
    <t>E.</t>
  </si>
  <si>
    <t>17d</t>
  </si>
  <si>
    <t>17c.</t>
  </si>
  <si>
    <t>19a.</t>
  </si>
  <si>
    <t>17d.</t>
  </si>
  <si>
    <t>26a</t>
  </si>
  <si>
    <t>19a</t>
  </si>
  <si>
    <t>37a</t>
  </si>
  <si>
    <t>40a</t>
  </si>
  <si>
    <t>14300331 - A/R JPUD APA</t>
  </si>
  <si>
    <t>14300321 - A/R JPUD CTA</t>
  </si>
  <si>
    <t>108065981 - Internal Labor (old)</t>
  </si>
  <si>
    <t>108080087 - Internal Labor (new)</t>
  </si>
  <si>
    <t>593141215 - Quarry</t>
  </si>
  <si>
    <t>18230711 - Conservation Rider</t>
  </si>
  <si>
    <t>23600201 - Property Tax</t>
  </si>
  <si>
    <t>14300703 - A/R JPUD APA</t>
  </si>
  <si>
    <t>23200543 - AP System Accrual</t>
  </si>
  <si>
    <t>92300037 - Outside Service O&amp;M</t>
  </si>
  <si>
    <t>Journal Entries:</t>
  </si>
  <si>
    <t xml:space="preserve">Existing Balance </t>
  </si>
  <si>
    <t>Record March 29, 2013 cash receipt</t>
  </si>
  <si>
    <t>Record CTA Receiable</t>
  </si>
  <si>
    <t>Apply March 29, 2013 Non-Plant payment (Transition costs).</t>
  </si>
  <si>
    <t>Apply March 29, 2013 Non-Plant payment (Property Taxes).</t>
  </si>
  <si>
    <t>Apply March 29, 2013 Non-Plant payment (Escrow Fees).</t>
  </si>
  <si>
    <t>Apply March 29, 2013 Non-Plant payment (Materials - Stores Purchase Price).</t>
  </si>
  <si>
    <t>Record small valuation loss on Inventory</t>
  </si>
  <si>
    <t>Reserve conservation rider.</t>
  </si>
  <si>
    <t>Record Additional receivable from JPUD for net book value of additions not in closing at March 29, 2013 payment.</t>
  </si>
  <si>
    <t>Record depreciation of additions. JPUD payment of additional receivables from June 2010 through December 2012 was at book cost, instead of net book value.</t>
  </si>
  <si>
    <t>Clear cost of removal for non-Plant CTA and escrow.</t>
  </si>
  <si>
    <t>Record retirement of plant at acquisition cost</t>
  </si>
  <si>
    <t>Clear net debit in depreciation account</t>
  </si>
  <si>
    <t>Clear net credit in proceeds order. (order 10840260 settled to RWIP account 10800541, then proceeds moved to 10800501 electric depreciation account, then finally moved to account 10200501).</t>
  </si>
  <si>
    <t>Clear 10200501 to gain deferred credit account</t>
  </si>
  <si>
    <t>Clear cost of removal for non-Plant CTA and escrow to gain account.</t>
  </si>
  <si>
    <t>Clear net credit in proceeds order to gain account.</t>
  </si>
  <si>
    <t xml:space="preserve">Record Additional receivable from JPUD for net book value of additions not in closing at March 29, 2013 payment.  </t>
  </si>
  <si>
    <t>Clear May and June cost of removal for non-Plant CTA and escrow.</t>
  </si>
  <si>
    <t>Clear May and June cost of removal for non-Plant CTA and escrow to gain account.</t>
  </si>
  <si>
    <t>Record second JPUD CTA Non-Plant payment (Transition costs) May 2013.</t>
  </si>
  <si>
    <t>Record third JPUD CTA Non-Plant payment (Transition costs) July 2013.</t>
  </si>
  <si>
    <t>Record Jefferson County estimated retirements of additional asset charges unitized to plant after March 31, 2013 to go against the gain account.</t>
  </si>
  <si>
    <t>Record an accrual for the June Landis &amp; Gyr meter network separation invoice .</t>
  </si>
  <si>
    <t>On August 8, PSE received final JPUD payment to offset agreed upon APA additions and retirement adjustments during June 2010 through June 2013.</t>
  </si>
  <si>
    <t>On May 31, 2013, PSE received a wire payment from JPUD, related to the settlement of customer accounts receivables, recorded to AR account 14300703.</t>
  </si>
  <si>
    <t>On July 1, 2013, PSE received a wire payment from JPUD, related to the settlement of customer accounts receivables, recorded to AR account 14300703.</t>
  </si>
  <si>
    <t>On August 2, 2013, PSE received a wire payment from JPUD, related to the settlement of customer accounts receivables, recorded to AR account 14300703.</t>
  </si>
  <si>
    <t>Clear July and August cost of removal for non-Plant CTA and escrow.</t>
  </si>
  <si>
    <t>Clear July and August  cost of removal for non-Plant CTA and escrow.</t>
  </si>
  <si>
    <t>Clear July and August cost of removal for non-Plant CTA and escrow to gain account.</t>
  </si>
  <si>
    <t>Clear September and October cost of removal for non-Plant CTA and escrow.</t>
  </si>
  <si>
    <t>Clear September and October  cost of removal for non-Plant CTA and escrow.</t>
  </si>
  <si>
    <t>Clear September and October cost of removal for non-Plant CTA and escrow to gain account.</t>
  </si>
  <si>
    <t>Puget Sound Energy, Inc.</t>
  </si>
  <si>
    <t>Summary of Transaction Costs</t>
  </si>
  <si>
    <t>MRM-4</t>
  </si>
  <si>
    <t>Original Amount</t>
  </si>
  <si>
    <t>Revised Detail</t>
  </si>
  <si>
    <t>Outside labor and services</t>
  </si>
  <si>
    <t>Recovery from JPUD</t>
  </si>
  <si>
    <t>Net Transaction Costs</t>
  </si>
  <si>
    <t>Note:  There is no change to the Totals on Line 11.  The Revised Detail ties more precisely to</t>
  </si>
  <si>
    <t>the detail information supplied in PSE's Response to WUTC Staff Informal Data Request No. 008.</t>
  </si>
  <si>
    <t>Reconciliation:</t>
  </si>
  <si>
    <t>Order 108065981</t>
  </si>
  <si>
    <t>Order 108080087</t>
  </si>
  <si>
    <t>Total Transaction Costs</t>
  </si>
  <si>
    <t>Jefferson PUD Gain Calculation</t>
  </si>
  <si>
    <t>Assets Transferred</t>
  </si>
  <si>
    <t>Transaction Costs</t>
  </si>
  <si>
    <t>Other Ancillary Items</t>
  </si>
  <si>
    <t>Row</t>
  </si>
  <si>
    <t>Assets
Owned as of 
June 11, 2010</t>
  </si>
  <si>
    <t>Assets from June 12, 2010 - March 31, 2013</t>
  </si>
  <si>
    <t>Sub-Total</t>
  </si>
  <si>
    <t>Trasaction Costs</t>
  </si>
  <si>
    <t>Accum Depreciation</t>
  </si>
  <si>
    <t>Other Costs</t>
  </si>
  <si>
    <t>Total Gain</t>
  </si>
  <si>
    <t>Decoupling Filing - UE-121697</t>
  </si>
  <si>
    <t>Development of Annual Allowed Delivery Revenue Per Customer - Electric</t>
  </si>
  <si>
    <t>PSE's response to Staff DR 12, Attachment D</t>
  </si>
  <si>
    <t>Dollar amount over collected by RPC for remaining customers</t>
  </si>
  <si>
    <t>Source</t>
  </si>
  <si>
    <t>Residential</t>
  </si>
  <si>
    <t>Difference</t>
  </si>
  <si>
    <t>(e) = (c) - (d)</t>
  </si>
  <si>
    <t>(f) = (e) * (d4)</t>
  </si>
  <si>
    <t>Test Year Allowed Delivery Revenue</t>
  </si>
  <si>
    <t>UE-130137 WP</t>
  </si>
  <si>
    <t>Test Year Customers</t>
  </si>
  <si>
    <t>Quarterly Report</t>
  </si>
  <si>
    <t>Test Year Volumetric Delivery Revenue Per Customer</t>
  </si>
  <si>
    <t>K-Factor</t>
  </si>
  <si>
    <t xml:space="preserve">  - Effective May 1, 2013</t>
  </si>
  <si>
    <t>Input</t>
  </si>
  <si>
    <t xml:space="preserve">  - Effective January 1, 2014</t>
  </si>
  <si>
    <t xml:space="preserve">  - Effective January 1, 2015</t>
  </si>
  <si>
    <t xml:space="preserve">  - Effective January 1, 2016</t>
  </si>
  <si>
    <t xml:space="preserve">  - Effective January 1, 2017**</t>
  </si>
  <si>
    <t>K-Factor Adjusted Volumetric Delivery Revenue Per Customer</t>
  </si>
  <si>
    <t>Test Year Basic &amp; Minimum Charge Revenue</t>
  </si>
  <si>
    <t>Test Year Basic Charge Revenue Per Customer</t>
  </si>
  <si>
    <t>Annual Allowed Volumetric Delivery Revenue Per Customer</t>
  </si>
  <si>
    <t>** Only if rates from PSE's next general rate case have not yet gone into effect.</t>
  </si>
  <si>
    <t xml:space="preserve">  Less Decoupling RPC (already recovered in rates)</t>
  </si>
  <si>
    <t xml:space="preserve">  Plus Decoupling RPC (already recovered in rates)</t>
  </si>
  <si>
    <t>C</t>
  </si>
  <si>
    <t>F</t>
  </si>
  <si>
    <t>G</t>
  </si>
  <si>
    <t>H</t>
  </si>
  <si>
    <t>Terms and Components</t>
  </si>
  <si>
    <t>PSE's Proposal</t>
  </si>
  <si>
    <t>Staff's Proposal</t>
  </si>
  <si>
    <t>Net Book Value (NBV)</t>
  </si>
  <si>
    <t>Difference - (Over)/Under from Company's Proposal</t>
  </si>
  <si>
    <t>Company Proposal using Staff's Split of Proceeds</t>
  </si>
  <si>
    <t>Without</t>
  </si>
  <si>
    <t>ERF/Decoupling</t>
  </si>
  <si>
    <t>Rate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</si>
</sst>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0.000000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_(&quot;$&quot;* #,##0.0_);_(&quot;$&quot;* \(#,##0.0\);_(&quot;$&quot;* &quot;-&quot;??_);_(@_)"/>
    <numFmt numFmtId="175" formatCode="0.0000_);\(0.0000\)"/>
    <numFmt numFmtId="176" formatCode="0.00_)"/>
    <numFmt numFmtId="177" formatCode="&quot;$&quot;#,##0;\-&quot;$&quot;#,##0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#,##0_);[Red]\(#,##0\);&quot; &quot;"/>
    <numFmt numFmtId="183" formatCode="&quot;$&quot;#,##0.00"/>
    <numFmt numFmtId="184" formatCode="_(* #,##0.000000_);_(* \(#,##0.000000\);_(* &quot;-&quot;??_);_(@_)"/>
    <numFmt numFmtId="185" formatCode="_(&quot;$&quot;* #,##0.000000_);_(&quot;$&quot;* \(#,##0.000000\);_(&quot;$&quot;* &quot;-&quot;??_);_(@_)"/>
    <numFmt numFmtId="186" formatCode="0.000%"/>
    <numFmt numFmtId="187" formatCode="_(&quot;$&quot;* #,##0_);[Red]_(&quot;$&quot;* \(#,##0\);_(&quot;$&quot;* &quot;-&quot;_);_(@_)"/>
    <numFmt numFmtId="188" formatCode="#,##0_%_);\(#,##0\)_%;#,##0_%_);@_%_)"/>
    <numFmt numFmtId="189" formatCode="&quot;$&quot;#,##0_%_);\(&quot;$&quot;#,##0\)_%;&quot;$&quot;#,##0_%_);@_%_)"/>
    <numFmt numFmtId="190" formatCode="m/d/yy_%_)"/>
    <numFmt numFmtId="191" formatCode="0_%_);\(0\)_%;0_%_);@_%_)"/>
    <numFmt numFmtId="192" formatCode="0.0\%_);\(0.0\%\);0.0\%_);@_%_)"/>
    <numFmt numFmtId="193" formatCode="0.0\x_)_);&quot;NM&quot;_x_)_);0.0\x_)_);@_%_)"/>
    <numFmt numFmtId="194" formatCode="_-* #,##0.00\ _D_M_-;\-* #,##0.00\ _D_M_-;_-* &quot;-&quot;??\ _D_M_-;_-@_-"/>
    <numFmt numFmtId="195" formatCode="_(* #,##0.000_);_(* \(#,##0.000\);_(* &quot;-&quot;??_);_(@_)"/>
    <numFmt numFmtId="196" formatCode="[$-409]mmm\-yy;@"/>
    <numFmt numFmtId="197" formatCode="_-* #,##0.00\ &quot;DM&quot;_-;\-* #,##0.00\ &quot;DM&quot;_-;_-* &quot;-&quot;??\ &quot;DM&quot;_-;_-@_-"/>
    <numFmt numFmtId="198" formatCode="&quot;$&quot;#,##0\ ;\(&quot;$&quot;#,##0\)"/>
    <numFmt numFmtId="199" formatCode="mmmm\ d\,\ yyyy"/>
    <numFmt numFmtId="200" formatCode="[Blue]#,##0_);[Magenta]\(#,##0\)"/>
    <numFmt numFmtId="201" formatCode="_(&quot;$&quot;* #,##0.000000_);_(&quot;$&quot;* \(#,##0.000000\);_(&quot;$&quot;* &quot;-&quot;??????_);_(@_)"/>
    <numFmt numFmtId="202" formatCode="#,##0.00\ ;\(#,##0.00\)"/>
    <numFmt numFmtId="203" formatCode="0\ &quot; HR&quot;"/>
    <numFmt numFmtId="204" formatCode="0000000"/>
    <numFmt numFmtId="205" formatCode="0.0000%"/>
    <numFmt numFmtId="206" formatCode="0.00000%"/>
    <numFmt numFmtId="207" formatCode="mmm\-yyyy"/>
    <numFmt numFmtId="208" formatCode="_(&quot;$&quot;* #,##0.000_);_(&quot;$&quot;* \(#,##0.000\);_(&quot;$&quot;* &quot;-&quot;??_);_(@_)"/>
    <numFmt numFmtId="209" formatCode="m/yy"/>
  </numFmts>
  <fonts count="1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.1"/>
      <color theme="1"/>
      <name val="Calibri"/>
      <family val="2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u/>
      <sz val="10"/>
      <name val="Arial"/>
      <family val="2"/>
    </font>
    <font>
      <sz val="8"/>
      <name val="Palatino"/>
      <family val="1"/>
    </font>
    <font>
      <sz val="7"/>
      <name val="Palatino"/>
      <family val="1"/>
    </font>
    <font>
      <sz val="10"/>
      <color indexed="16"/>
      <name val="Helvetica-Black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i/>
      <sz val="1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1"/>
      <name val="univers (E1)"/>
    </font>
    <font>
      <sz val="10"/>
      <name val="Geneva"/>
    </font>
    <font>
      <sz val="12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sz val="12"/>
      <color indexed="6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1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lightDown">
        <fgColor indexed="22"/>
        <bgColor indexed="23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76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7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2" fillId="0" borderId="0"/>
    <xf numFmtId="0" fontId="12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2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0" fontId="12" fillId="0" borderId="0"/>
    <xf numFmtId="0" fontId="12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2" fillId="0" borderId="0"/>
    <xf numFmtId="0" fontId="12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2" fillId="0" borderId="0"/>
    <xf numFmtId="168" fontId="13" fillId="0" borderId="0">
      <alignment horizontal="left"/>
    </xf>
    <xf numFmtId="169" fontId="14" fillId="0" borderId="0">
      <alignment horizontal="left"/>
    </xf>
    <xf numFmtId="0" fontId="15" fillId="0" borderId="9"/>
    <xf numFmtId="0" fontId="16" fillId="0" borderId="0"/>
    <xf numFmtId="0" fontId="17" fillId="15" borderId="0" applyNumberFormat="0" applyBorder="0" applyAlignment="0" applyProtection="0"/>
    <xf numFmtId="0" fontId="1" fillId="3" borderId="0" applyNumberFormat="0" applyBorder="0" applyAlignment="0" applyProtection="0"/>
    <xf numFmtId="0" fontId="17" fillId="15" borderId="0" applyNumberFormat="0" applyBorder="0" applyAlignment="0" applyProtection="0"/>
    <xf numFmtId="0" fontId="1" fillId="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5" borderId="0" applyNumberFormat="0" applyBorder="0" applyAlignment="0" applyProtection="0"/>
    <xf numFmtId="0" fontId="17" fillId="16" borderId="0" applyNumberFormat="0" applyBorder="0" applyAlignment="0" applyProtection="0"/>
    <xf numFmtId="0" fontId="1" fillId="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7" borderId="0" applyNumberFormat="0" applyBorder="0" applyAlignment="0" applyProtection="0"/>
    <xf numFmtId="0" fontId="17" fillId="17" borderId="0" applyNumberFormat="0" applyBorder="0" applyAlignment="0" applyProtection="0"/>
    <xf numFmtId="0" fontId="1" fillId="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9" borderId="0" applyNumberFormat="0" applyBorder="0" applyAlignment="0" applyProtection="0"/>
    <xf numFmtId="0" fontId="17" fillId="18" borderId="0" applyNumberFormat="0" applyBorder="0" applyAlignment="0" applyProtection="0"/>
    <xf numFmtId="0" fontId="1" fillId="9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11" borderId="0" applyNumberFormat="0" applyBorder="0" applyAlignment="0" applyProtection="0"/>
    <xf numFmtId="0" fontId="17" fillId="19" borderId="0" applyNumberFormat="0" applyBorder="0" applyAlignment="0" applyProtection="0"/>
    <xf numFmtId="0" fontId="1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13" borderId="0" applyNumberFormat="0" applyBorder="0" applyAlignment="0" applyProtection="0"/>
    <xf numFmtId="0" fontId="17" fillId="20" borderId="0" applyNumberFormat="0" applyBorder="0" applyAlignment="0" applyProtection="0"/>
    <xf numFmtId="0" fontId="1" fillId="1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4" borderId="0" applyNumberFormat="0" applyBorder="0" applyAlignment="0" applyProtection="0"/>
    <xf numFmtId="0" fontId="17" fillId="21" borderId="0" applyNumberFormat="0" applyBorder="0" applyAlignment="0" applyProtection="0"/>
    <xf numFmtId="0" fontId="1" fillId="4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6" borderId="0" applyNumberFormat="0" applyBorder="0" applyAlignment="0" applyProtection="0"/>
    <xf numFmtId="0" fontId="17" fillId="22" borderId="0" applyNumberFormat="0" applyBorder="0" applyAlignment="0" applyProtection="0"/>
    <xf numFmtId="0" fontId="1" fillId="6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8" borderId="0" applyNumberFormat="0" applyBorder="0" applyAlignment="0" applyProtection="0"/>
    <xf numFmtId="0" fontId="17" fillId="23" borderId="0" applyNumberFormat="0" applyBorder="0" applyAlignment="0" applyProtection="0"/>
    <xf numFmtId="0" fontId="1" fillId="8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" fillId="10" borderId="0" applyNumberFormat="0" applyBorder="0" applyAlignment="0" applyProtection="0"/>
    <xf numFmtId="0" fontId="17" fillId="18" borderId="0" applyNumberFormat="0" applyBorder="0" applyAlignment="0" applyProtection="0"/>
    <xf numFmtId="0" fontId="1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12" borderId="0" applyNumberFormat="0" applyBorder="0" applyAlignment="0" applyProtection="0"/>
    <xf numFmtId="0" fontId="17" fillId="21" borderId="0" applyNumberFormat="0" applyBorder="0" applyAlignment="0" applyProtection="0"/>
    <xf numFmtId="0" fontId="1" fillId="12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" fillId="14" borderId="0" applyNumberFormat="0" applyBorder="0" applyAlignment="0" applyProtection="0"/>
    <xf numFmtId="0" fontId="17" fillId="24" borderId="0" applyNumberFormat="0" applyBorder="0" applyAlignment="0" applyProtection="0"/>
    <xf numFmtId="0" fontId="1" fillId="14" borderId="0" applyNumberFormat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7" borderId="0" applyNumberFormat="0" applyBorder="0" applyAlignment="0" applyProtection="0"/>
    <xf numFmtId="0" fontId="17" fillId="41" borderId="0" applyNumberFormat="0" applyBorder="0" applyAlignment="0" applyProtection="0"/>
    <xf numFmtId="0" fontId="17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9" fillId="16" borderId="0" applyNumberFormat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16" fillId="0" borderId="9"/>
    <xf numFmtId="170" fontId="20" fillId="0" borderId="0" applyFill="0" applyBorder="0" applyAlignment="0"/>
    <xf numFmtId="41" fontId="11" fillId="44" borderId="0"/>
    <xf numFmtId="41" fontId="11" fillId="44" borderId="0"/>
    <xf numFmtId="0" fontId="21" fillId="45" borderId="10" applyNumberFormat="0" applyAlignment="0" applyProtection="0"/>
    <xf numFmtId="41" fontId="11" fillId="46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0" fontId="27" fillId="0" borderId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71" fontId="29" fillId="0" borderId="0">
      <protection locked="0"/>
    </xf>
    <xf numFmtId="0" fontId="26" fillId="0" borderId="0"/>
    <xf numFmtId="0" fontId="27" fillId="0" borderId="0"/>
    <xf numFmtId="0" fontId="30" fillId="0" borderId="0" applyNumberFormat="0" applyAlignment="0">
      <alignment horizontal="left"/>
    </xf>
    <xf numFmtId="0" fontId="31" fillId="0" borderId="0" applyNumberFormat="0" applyAlignment="0"/>
    <xf numFmtId="0" fontId="25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27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6" fillId="0" borderId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166" fontId="11" fillId="0" borderId="0"/>
    <xf numFmtId="166" fontId="11" fillId="0" borderId="0"/>
    <xf numFmtId="173" fontId="11" fillId="0" borderId="0" applyFont="0" applyFill="0" applyBorder="0" applyAlignment="0" applyProtection="0">
      <alignment horizontal="left" wrapText="1"/>
    </xf>
    <xf numFmtId="0" fontId="34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25" fillId="0" borderId="0"/>
    <xf numFmtId="0" fontId="35" fillId="17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0" fontId="37" fillId="0" borderId="9"/>
    <xf numFmtId="174" fontId="38" fillId="0" borderId="0" applyNumberFormat="0" applyFill="0" applyBorder="0" applyProtection="0">
      <alignment horizontal="right"/>
    </xf>
    <xf numFmtId="0" fontId="39" fillId="0" borderId="11" applyNumberFormat="0" applyAlignment="0" applyProtection="0">
      <alignment horizontal="left"/>
    </xf>
    <xf numFmtId="0" fontId="39" fillId="0" borderId="11" applyNumberFormat="0" applyAlignment="0" applyProtection="0">
      <alignment horizontal="left" vertical="center"/>
    </xf>
    <xf numFmtId="0" fontId="39" fillId="0" borderId="4">
      <alignment horizontal="left"/>
    </xf>
    <xf numFmtId="0" fontId="39" fillId="0" borderId="4">
      <alignment horizontal="left" vertical="center"/>
    </xf>
    <xf numFmtId="14" fontId="40" fillId="50" borderId="7">
      <alignment horizontal="center" vertical="center" wrapText="1"/>
    </xf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38" fontId="43" fillId="0" borderId="0"/>
    <xf numFmtId="40" fontId="43" fillId="0" borderId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41" fontId="45" fillId="51" borderId="15">
      <alignment horizontal="left"/>
      <protection locked="0"/>
    </xf>
    <xf numFmtId="10" fontId="45" fillId="51" borderId="15">
      <alignment horizontal="right"/>
      <protection locked="0"/>
    </xf>
    <xf numFmtId="0" fontId="37" fillId="0" borderId="16"/>
    <xf numFmtId="0" fontId="36" fillId="46" borderId="0"/>
    <xf numFmtId="0" fontId="36" fillId="46" borderId="0"/>
    <xf numFmtId="3" fontId="46" fillId="0" borderId="0" applyFill="0" applyBorder="0" applyAlignment="0" applyProtection="0"/>
    <xf numFmtId="0" fontId="47" fillId="0" borderId="17" applyNumberFormat="0" applyFill="0" applyAlignment="0" applyProtection="0"/>
    <xf numFmtId="17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8" fillId="52" borderId="0" applyNumberFormat="0" applyBorder="0" applyAlignment="0" applyProtection="0"/>
    <xf numFmtId="37" fontId="49" fillId="0" borderId="0"/>
    <xf numFmtId="176" fontId="50" fillId="0" borderId="0"/>
    <xf numFmtId="177" fontId="11" fillId="0" borderId="0"/>
    <xf numFmtId="177" fontId="11" fillId="0" borderId="0"/>
    <xf numFmtId="177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166" fontId="11" fillId="0" borderId="0">
      <alignment horizontal="left" wrapText="1"/>
    </xf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1" fillId="0" borderId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1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52" fillId="54" borderId="21" applyNumberFormat="0" applyAlignment="0" applyProtection="0"/>
    <xf numFmtId="0" fontId="25" fillId="0" borderId="0"/>
    <xf numFmtId="0" fontId="25" fillId="0" borderId="0"/>
    <xf numFmtId="0" fontId="26" fillId="0" borderId="0"/>
    <xf numFmtId="0" fontId="27" fillId="0" borderId="0"/>
    <xf numFmtId="178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55" borderId="15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3" fillId="0" borderId="7">
      <alignment horizontal="center"/>
    </xf>
    <xf numFmtId="3" fontId="51" fillId="0" borderId="0" applyFont="0" applyFill="0" applyBorder="0" applyAlignment="0" applyProtection="0"/>
    <xf numFmtId="0" fontId="51" fillId="56" borderId="0" applyNumberFormat="0" applyFont="0" applyBorder="0" applyAlignment="0" applyProtection="0"/>
    <xf numFmtId="0" fontId="26" fillId="0" borderId="0"/>
    <xf numFmtId="0" fontId="27" fillId="0" borderId="0"/>
    <xf numFmtId="3" fontId="54" fillId="0" borderId="0" applyFill="0" applyBorder="0" applyAlignment="0" applyProtection="0"/>
    <xf numFmtId="0" fontId="55" fillId="0" borderId="0"/>
    <xf numFmtId="0" fontId="56" fillId="0" borderId="0"/>
    <xf numFmtId="3" fontId="54" fillId="0" borderId="0" applyFill="0" applyBorder="0" applyAlignment="0" applyProtection="0"/>
    <xf numFmtId="42" fontId="11" fillId="44" borderId="0"/>
    <xf numFmtId="0" fontId="57" fillId="57" borderId="0"/>
    <xf numFmtId="0" fontId="58" fillId="57" borderId="16"/>
    <xf numFmtId="0" fontId="59" fillId="58" borderId="22"/>
    <xf numFmtId="0" fontId="60" fillId="57" borderId="23"/>
    <xf numFmtId="42" fontId="11" fillId="44" borderId="8">
      <alignment vertical="center"/>
    </xf>
    <xf numFmtId="0" fontId="40" fillId="44" borderId="1" applyNumberFormat="0">
      <alignment horizontal="center" vertical="center" wrapText="1"/>
    </xf>
    <xf numFmtId="0" fontId="40" fillId="44" borderId="1" applyNumberFormat="0">
      <alignment horizontal="center" vertical="center" wrapText="1"/>
    </xf>
    <xf numFmtId="10" fontId="11" fillId="44" borderId="0"/>
    <xf numFmtId="10" fontId="11" fillId="44" borderId="0"/>
    <xf numFmtId="179" fontId="11" fillId="44" borderId="0"/>
    <xf numFmtId="179" fontId="11" fillId="44" borderId="0"/>
    <xf numFmtId="180" fontId="43" fillId="0" borderId="0" applyBorder="0" applyAlignment="0"/>
    <xf numFmtId="180" fontId="43" fillId="0" borderId="0" applyBorder="0" applyAlignment="0"/>
    <xf numFmtId="42" fontId="11" fillId="44" borderId="24">
      <alignment horizontal="left"/>
    </xf>
    <xf numFmtId="179" fontId="61" fillId="44" borderId="24">
      <alignment horizontal="left"/>
    </xf>
    <xf numFmtId="14" fontId="22" fillId="0" borderId="0" applyNumberFormat="0" applyFill="0" applyBorder="0" applyAlignment="0" applyProtection="0">
      <alignment horizontal="left"/>
    </xf>
    <xf numFmtId="181" fontId="11" fillId="0" borderId="0" applyFont="0" applyFill="0" applyAlignment="0">
      <alignment horizontal="right"/>
    </xf>
    <xf numFmtId="181" fontId="11" fillId="0" borderId="0" applyFont="0" applyFill="0" applyAlignment="0">
      <alignment horizontal="right"/>
    </xf>
    <xf numFmtId="4" fontId="62" fillId="51" borderId="21" applyNumberFormat="0" applyProtection="0">
      <alignment vertical="center"/>
    </xf>
    <xf numFmtId="4" fontId="63" fillId="52" borderId="25" applyNumberFormat="0" applyProtection="0">
      <alignment vertical="center"/>
    </xf>
    <xf numFmtId="4" fontId="64" fillId="51" borderId="21" applyNumberFormat="0" applyProtection="0">
      <alignment vertical="center"/>
    </xf>
    <xf numFmtId="4" fontId="62" fillId="51" borderId="21" applyNumberFormat="0" applyProtection="0">
      <alignment horizontal="left" vertical="center" indent="1"/>
    </xf>
    <xf numFmtId="4" fontId="63" fillId="51" borderId="25" applyNumberFormat="0" applyProtection="0">
      <alignment horizontal="left" vertical="center" indent="1"/>
    </xf>
    <xf numFmtId="4" fontId="62" fillId="51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60" borderId="0" applyNumberFormat="0" applyProtection="0">
      <alignment horizontal="left" vertical="center" indent="1"/>
    </xf>
    <xf numFmtId="4" fontId="63" fillId="61" borderId="0" applyNumberFormat="0" applyProtection="0">
      <alignment horizontal="left" vertical="center" indent="1"/>
    </xf>
    <xf numFmtId="4" fontId="62" fillId="62" borderId="21" applyNumberFormat="0" applyProtection="0">
      <alignment horizontal="right" vertical="center"/>
    </xf>
    <xf numFmtId="4" fontId="62" fillId="63" borderId="21" applyNumberFormat="0" applyProtection="0">
      <alignment horizontal="right" vertical="center"/>
    </xf>
    <xf numFmtId="4" fontId="62" fillId="64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6" borderId="21" applyNumberFormat="0" applyProtection="0">
      <alignment horizontal="right" vertical="center"/>
    </xf>
    <xf numFmtId="4" fontId="62" fillId="67" borderId="21" applyNumberFormat="0" applyProtection="0">
      <alignment horizontal="right" vertical="center"/>
    </xf>
    <xf numFmtId="4" fontId="62" fillId="68" borderId="21" applyNumberFormat="0" applyProtection="0">
      <alignment horizontal="right" vertical="center"/>
    </xf>
    <xf numFmtId="4" fontId="62" fillId="69" borderId="21" applyNumberFormat="0" applyProtection="0">
      <alignment horizontal="right" vertical="center"/>
    </xf>
    <xf numFmtId="4" fontId="62" fillId="70" borderId="21" applyNumberFormat="0" applyProtection="0">
      <alignment horizontal="right" vertical="center"/>
    </xf>
    <xf numFmtId="4" fontId="63" fillId="71" borderId="21" applyNumberFormat="0" applyProtection="0">
      <alignment horizontal="left" vertical="center" indent="1"/>
    </xf>
    <xf numFmtId="4" fontId="63" fillId="72" borderId="26" applyNumberFormat="0" applyProtection="0">
      <alignment horizontal="left" vertical="center" indent="1"/>
    </xf>
    <xf numFmtId="4" fontId="62" fillId="73" borderId="27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65" fillId="75" borderId="0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4" fontId="62" fillId="73" borderId="21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62" fillId="76" borderId="21" applyNumberFormat="0" applyProtection="0">
      <alignment horizontal="left" vertical="center" indent="1"/>
    </xf>
    <xf numFmtId="4" fontId="62" fillId="61" borderId="0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0" fontId="11" fillId="75" borderId="25" applyNumberFormat="0" applyProtection="0">
      <alignment horizontal="left" vertical="top" indent="1"/>
    </xf>
    <xf numFmtId="0" fontId="11" fillId="77" borderId="21" applyNumberFormat="0" applyProtection="0">
      <alignment horizontal="left" vertical="center" indent="1"/>
    </xf>
    <xf numFmtId="0" fontId="11" fillId="77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78" borderId="13" applyNumberFormat="0">
      <protection locked="0"/>
    </xf>
    <xf numFmtId="0" fontId="43" fillId="79" borderId="28" applyBorder="0"/>
    <xf numFmtId="4" fontId="62" fillId="80" borderId="21" applyNumberFormat="0" applyProtection="0">
      <alignment vertical="center"/>
    </xf>
    <xf numFmtId="4" fontId="64" fillId="80" borderId="21" applyNumberFormat="0" applyProtection="0">
      <alignment vertical="center"/>
    </xf>
    <xf numFmtId="4" fontId="62" fillId="80" borderId="21" applyNumberFormat="0" applyProtection="0">
      <alignment horizontal="left" vertical="center" indent="1"/>
    </xf>
    <xf numFmtId="4" fontId="62" fillId="80" borderId="21" applyNumberFormat="0" applyProtection="0">
      <alignment horizontal="left" vertical="center" indent="1"/>
    </xf>
    <xf numFmtId="4" fontId="62" fillId="73" borderId="21" applyNumberFormat="0" applyProtection="0">
      <alignment horizontal="right" vertical="center"/>
    </xf>
    <xf numFmtId="4" fontId="62" fillId="74" borderId="25" applyNumberFormat="0" applyProtection="0">
      <alignment horizontal="right" vertical="center"/>
    </xf>
    <xf numFmtId="4" fontId="64" fillId="73" borderId="21" applyNumberFormat="0" applyProtection="0">
      <alignment horizontal="right" vertical="center"/>
    </xf>
    <xf numFmtId="0" fontId="11" fillId="59" borderId="21" applyNumberFormat="0" applyProtection="0">
      <alignment horizontal="left" vertical="center" indent="1"/>
    </xf>
    <xf numFmtId="4" fontId="62" fillId="81" borderId="25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62" fillId="61" borderId="25" applyNumberFormat="0" applyProtection="0">
      <alignment horizontal="left" vertical="top" indent="1"/>
    </xf>
    <xf numFmtId="0" fontId="66" fillId="0" borderId="0"/>
    <xf numFmtId="4" fontId="67" fillId="82" borderId="0" applyNumberFormat="0" applyProtection="0">
      <alignment horizontal="left" vertical="center" indent="1"/>
    </xf>
    <xf numFmtId="0" fontId="36" fillId="83" borderId="13"/>
    <xf numFmtId="4" fontId="68" fillId="73" borderId="21" applyNumberFormat="0" applyProtection="0">
      <alignment horizontal="right" vertical="center"/>
    </xf>
    <xf numFmtId="39" fontId="11" fillId="84" borderId="0"/>
    <xf numFmtId="39" fontId="11" fillId="84" borderId="0"/>
    <xf numFmtId="0" fontId="69" fillId="0" borderId="0" applyNumberFormat="0" applyFill="0" applyBorder="0" applyAlignment="0" applyProtection="0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38" fontId="43" fillId="0" borderId="24"/>
    <xf numFmtId="39" fontId="22" fillId="85" borderId="0"/>
    <xf numFmtId="166" fontId="11" fillId="0" borderId="0">
      <alignment horizontal="left" wrapText="1"/>
    </xf>
    <xf numFmtId="166" fontId="11" fillId="0" borderId="0">
      <alignment horizontal="left" wrapText="1"/>
    </xf>
    <xf numFmtId="182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70" fillId="0" borderId="0"/>
    <xf numFmtId="0" fontId="37" fillId="0" borderId="23"/>
    <xf numFmtId="40" fontId="71" fillId="0" borderId="0" applyBorder="0">
      <alignment horizontal="right"/>
    </xf>
    <xf numFmtId="41" fontId="72" fillId="44" borderId="0">
      <alignment horizontal="left"/>
    </xf>
    <xf numFmtId="0" fontId="73" fillId="0" borderId="0"/>
    <xf numFmtId="0" fontId="11" fillId="0" borderId="0" applyNumberFormat="0" applyBorder="0" applyAlignment="0"/>
    <xf numFmtId="0" fontId="74" fillId="0" borderId="0" applyFill="0" applyBorder="0" applyProtection="0">
      <alignment horizontal="left" vertical="top"/>
    </xf>
    <xf numFmtId="0" fontId="75" fillId="0" borderId="0" applyNumberFormat="0" applyFill="0" applyBorder="0" applyAlignment="0" applyProtection="0"/>
    <xf numFmtId="0" fontId="57" fillId="0" borderId="0"/>
    <xf numFmtId="0" fontId="58" fillId="57" borderId="0"/>
    <xf numFmtId="183" fontId="76" fillId="44" borderId="0">
      <alignment horizontal="left" vertical="center"/>
    </xf>
    <xf numFmtId="0" fontId="40" fillId="44" borderId="0">
      <alignment horizontal="left" wrapText="1"/>
    </xf>
    <xf numFmtId="0" fontId="40" fillId="44" borderId="0">
      <alignment horizontal="left" wrapText="1"/>
    </xf>
    <xf numFmtId="0" fontId="77" fillId="0" borderId="0">
      <alignment horizontal="left" vertical="center"/>
    </xf>
    <xf numFmtId="0" fontId="24" fillId="0" borderId="30" applyNumberFormat="0" applyFont="0" applyFill="0" applyAlignment="0" applyProtection="0"/>
    <xf numFmtId="41" fontId="40" fillId="44" borderId="0">
      <alignment horizontal="left"/>
    </xf>
    <xf numFmtId="0" fontId="26" fillId="0" borderId="31"/>
    <xf numFmtId="0" fontId="27" fillId="0" borderId="31"/>
    <xf numFmtId="0" fontId="7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6" fillId="0" borderId="0"/>
    <xf numFmtId="9" fontId="86" fillId="0" borderId="0" applyFont="0" applyFill="0" applyBorder="0" applyAlignment="0" applyProtection="0"/>
    <xf numFmtId="0" fontId="86" fillId="0" borderId="0"/>
    <xf numFmtId="41" fontId="86" fillId="0" borderId="0" applyFont="0" applyFill="0" applyBorder="0" applyAlignment="0" applyProtection="0"/>
    <xf numFmtId="188" fontId="91" fillId="0" borderId="0" applyFont="0" applyFill="0" applyBorder="0" applyAlignment="0" applyProtection="0">
      <alignment horizontal="right"/>
    </xf>
    <xf numFmtId="189" fontId="91" fillId="0" borderId="0" applyFont="0" applyFill="0" applyBorder="0" applyAlignment="0" applyProtection="0">
      <alignment horizontal="right"/>
    </xf>
    <xf numFmtId="190" fontId="91" fillId="0" borderId="0" applyFont="0" applyFill="0" applyBorder="0" applyAlignment="0" applyProtection="0"/>
    <xf numFmtId="191" fontId="91" fillId="0" borderId="38" applyNumberFormat="0" applyFont="0" applyFill="0" applyAlignment="0" applyProtection="0"/>
    <xf numFmtId="0" fontId="92" fillId="0" borderId="0" applyFill="0" applyBorder="0" applyProtection="0">
      <alignment horizontal="left"/>
    </xf>
    <xf numFmtId="192" fontId="91" fillId="0" borderId="0" applyFont="0" applyFill="0" applyBorder="0" applyAlignment="0" applyProtection="0">
      <alignment horizontal="right"/>
    </xf>
    <xf numFmtId="193" fontId="91" fillId="0" borderId="0" applyFont="0" applyFill="0" applyBorder="0" applyAlignment="0" applyProtection="0">
      <alignment horizontal="right"/>
    </xf>
    <xf numFmtId="1" fontId="93" fillId="0" borderId="0" applyProtection="0">
      <alignment horizontal="right" vertical="center"/>
    </xf>
    <xf numFmtId="0" fontId="94" fillId="0" borderId="0" applyBorder="0" applyProtection="0">
      <alignment vertical="center"/>
    </xf>
    <xf numFmtId="191" fontId="94" fillId="0" borderId="1" applyBorder="0" applyProtection="0">
      <alignment horizontal="right" vertical="center"/>
    </xf>
    <xf numFmtId="0" fontId="95" fillId="92" borderId="0" applyBorder="0" applyProtection="0">
      <alignment horizontal="centerContinuous" vertical="center"/>
    </xf>
    <xf numFmtId="0" fontId="95" fillId="93" borderId="1" applyBorder="0" applyProtection="0">
      <alignment horizontal="centerContinuous" vertical="center"/>
    </xf>
    <xf numFmtId="0" fontId="96" fillId="0" borderId="0" applyFill="0" applyBorder="0" applyProtection="0">
      <alignment horizontal="left"/>
    </xf>
    <xf numFmtId="0" fontId="92" fillId="0" borderId="35" applyFill="0" applyBorder="0" applyProtection="0">
      <alignment horizontal="left" vertical="top"/>
    </xf>
    <xf numFmtId="0" fontId="113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2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2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2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2" fillId="0" borderId="0"/>
    <xf numFmtId="0" fontId="12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2" fillId="0" borderId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66" fontId="22" fillId="0" borderId="0">
      <alignment horizontal="left" wrapText="1"/>
    </xf>
    <xf numFmtId="0" fontId="17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6" fontId="22" fillId="0" borderId="0">
      <alignment horizontal="left" wrapText="1"/>
    </xf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7" fillId="15" borderId="0" applyNumberFormat="0" applyBorder="0" applyAlignment="0" applyProtection="0"/>
    <xf numFmtId="166" fontId="22" fillId="0" borderId="0">
      <alignment horizontal="left" wrapText="1"/>
    </xf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166" fontId="22" fillId="0" borderId="0">
      <alignment horizontal="left" wrapText="1"/>
    </xf>
    <xf numFmtId="0" fontId="17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2" fillId="0" borderId="0">
      <alignment horizontal="left" wrapText="1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16" borderId="0" applyNumberFormat="0" applyBorder="0" applyAlignment="0" applyProtection="0"/>
    <xf numFmtId="166" fontId="22" fillId="0" borderId="0">
      <alignment horizontal="left" wrapText="1"/>
    </xf>
    <xf numFmtId="0" fontId="17" fillId="1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166" fontId="22" fillId="0" borderId="0">
      <alignment horizontal="left" wrapText="1"/>
    </xf>
    <xf numFmtId="0" fontId="17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166" fontId="22" fillId="0" borderId="0">
      <alignment horizontal="left" wrapText="1"/>
    </xf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7" fillId="17" borderId="0" applyNumberFormat="0" applyBorder="0" applyAlignment="0" applyProtection="0"/>
    <xf numFmtId="166" fontId="22" fillId="0" borderId="0">
      <alignment horizontal="left" wrapText="1"/>
    </xf>
    <xf numFmtId="0" fontId="17" fillId="1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66" fontId="22" fillId="0" borderId="0">
      <alignment horizontal="left" wrapText="1"/>
    </xf>
    <xf numFmtId="0" fontId="17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166" fontId="22" fillId="0" borderId="0">
      <alignment horizontal="left" wrapText="1"/>
    </xf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" fillId="18" borderId="0" applyNumberFormat="0" applyBorder="0" applyAlignment="0" applyProtection="0"/>
    <xf numFmtId="166" fontId="22" fillId="0" borderId="0">
      <alignment horizontal="left" wrapText="1"/>
    </xf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66" fontId="22" fillId="0" borderId="0">
      <alignment horizontal="left" wrapText="1"/>
    </xf>
    <xf numFmtId="0" fontId="17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166" fontId="22" fillId="0" borderId="0">
      <alignment horizontal="left" wrapText="1"/>
    </xf>
    <xf numFmtId="0" fontId="17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166" fontId="22" fillId="0" borderId="0">
      <alignment horizontal="left" wrapText="1"/>
    </xf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7" fillId="20" borderId="0" applyNumberFormat="0" applyBorder="0" applyAlignment="0" applyProtection="0"/>
    <xf numFmtId="166" fontId="22" fillId="0" borderId="0">
      <alignment horizontal="left" wrapText="1"/>
    </xf>
    <xf numFmtId="0" fontId="17" fillId="20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166" fontId="22" fillId="0" borderId="0">
      <alignment horizontal="left" wrapText="1"/>
    </xf>
    <xf numFmtId="0" fontId="17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166" fontId="22" fillId="0" borderId="0">
      <alignment horizontal="left" wrapText="1"/>
    </xf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66" fontId="22" fillId="0" borderId="0">
      <alignment horizontal="left" wrapText="1"/>
    </xf>
    <xf numFmtId="0" fontId="17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66" fontId="22" fillId="0" borderId="0">
      <alignment horizontal="left" wrapText="1"/>
    </xf>
    <xf numFmtId="0" fontId="17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166" fontId="22" fillId="0" borderId="0">
      <alignment horizontal="left" wrapText="1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7" fillId="23" borderId="0" applyNumberFormat="0" applyBorder="0" applyAlignment="0" applyProtection="0"/>
    <xf numFmtId="166" fontId="22" fillId="0" borderId="0">
      <alignment horizontal="left" wrapText="1"/>
    </xf>
    <xf numFmtId="0" fontId="17" fillId="23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66" fontId="22" fillId="0" borderId="0">
      <alignment horizontal="left" wrapText="1"/>
    </xf>
    <xf numFmtId="0" fontId="17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66" fontId="22" fillId="0" borderId="0">
      <alignment horizontal="left" wrapText="1"/>
    </xf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166" fontId="22" fillId="0" borderId="0">
      <alignment horizontal="left" wrapText="1"/>
    </xf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166" fontId="22" fillId="0" borderId="0">
      <alignment horizontal="left" wrapText="1"/>
    </xf>
    <xf numFmtId="0" fontId="17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166" fontId="22" fillId="0" borderId="0">
      <alignment horizontal="left" wrapText="1"/>
    </xf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166" fontId="22" fillId="0" borderId="0">
      <alignment horizontal="left" wrapText="1"/>
    </xf>
    <xf numFmtId="0" fontId="17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166" fontId="22" fillId="0" borderId="0">
      <alignment horizontal="left" wrapText="1"/>
    </xf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7" fillId="24" borderId="0" applyNumberFormat="0" applyBorder="0" applyAlignment="0" applyProtection="0"/>
    <xf numFmtId="166" fontId="22" fillId="0" borderId="0">
      <alignment horizontal="left" wrapText="1"/>
    </xf>
    <xf numFmtId="0" fontId="17" fillId="24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12" fillId="100" borderId="0" applyNumberFormat="0" applyBorder="0" applyAlignment="0" applyProtection="0"/>
    <xf numFmtId="0" fontId="112" fillId="19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12" fillId="102" borderId="0" applyNumberFormat="0" applyBorder="0" applyAlignment="0" applyProtection="0"/>
    <xf numFmtId="0" fontId="112" fillId="43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43" borderId="0" applyNumberFormat="0" applyBorder="0" applyAlignment="0" applyProtection="0"/>
    <xf numFmtId="0" fontId="112" fillId="43" borderId="0" applyNumberFormat="0" applyBorder="0" applyAlignment="0" applyProtection="0"/>
    <xf numFmtId="0" fontId="112" fillId="4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12" fillId="104" borderId="0" applyNumberFormat="0" applyBorder="0" applyAlignment="0" applyProtection="0"/>
    <xf numFmtId="0" fontId="112" fillId="24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12" fillId="106" borderId="0" applyNumberFormat="0" applyBorder="0" applyAlignment="0" applyProtection="0"/>
    <xf numFmtId="0" fontId="112" fillId="16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12" fillId="108" borderId="0" applyNumberFormat="0" applyBorder="0" applyAlignment="0" applyProtection="0"/>
    <xf numFmtId="0" fontId="112" fillId="19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12" fillId="110" borderId="0" applyNumberFormat="0" applyBorder="0" applyAlignment="0" applyProtection="0"/>
    <xf numFmtId="0" fontId="112" fillId="22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8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12" fillId="99" borderId="0" applyNumberFormat="0" applyBorder="0" applyAlignment="0" applyProtection="0"/>
    <xf numFmtId="0" fontId="112" fillId="111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12" fillId="99" borderId="0" applyNumberFormat="0" applyBorder="0" applyAlignment="0" applyProtection="0"/>
    <xf numFmtId="0" fontId="112" fillId="111" borderId="0" applyNumberFormat="0" applyBorder="0" applyAlignment="0" applyProtection="0"/>
    <xf numFmtId="166" fontId="22" fillId="0" borderId="0">
      <alignment horizontal="left" wrapText="1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12" fillId="101" borderId="0" applyNumberFormat="0" applyBorder="0" applyAlignment="0" applyProtection="0"/>
    <xf numFmtId="0" fontId="112" fillId="43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12" fillId="101" borderId="0" applyNumberFormat="0" applyBorder="0" applyAlignment="0" applyProtection="0"/>
    <xf numFmtId="0" fontId="112" fillId="43" borderId="0" applyNumberFormat="0" applyBorder="0" applyAlignment="0" applyProtection="0"/>
    <xf numFmtId="166" fontId="22" fillId="0" borderId="0">
      <alignment horizontal="left" wrapText="1"/>
    </xf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12" fillId="103" borderId="0" applyNumberFormat="0" applyBorder="0" applyAlignment="0" applyProtection="0"/>
    <xf numFmtId="0" fontId="112" fillId="24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12" fillId="103" borderId="0" applyNumberFormat="0" applyBorder="0" applyAlignment="0" applyProtection="0"/>
    <xf numFmtId="0" fontId="112" fillId="24" borderId="0" applyNumberFormat="0" applyBorder="0" applyAlignment="0" applyProtection="0"/>
    <xf numFmtId="166" fontId="22" fillId="0" borderId="0">
      <alignment horizontal="left" wrapText="1"/>
    </xf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12" fillId="105" borderId="0" applyNumberFormat="0" applyBorder="0" applyAlignment="0" applyProtection="0"/>
    <xf numFmtId="0" fontId="112" fillId="79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12" fillId="105" borderId="0" applyNumberFormat="0" applyBorder="0" applyAlignment="0" applyProtection="0"/>
    <xf numFmtId="0" fontId="112" fillId="79" borderId="0" applyNumberFormat="0" applyBorder="0" applyAlignment="0" applyProtection="0"/>
    <xf numFmtId="166" fontId="22" fillId="0" borderId="0">
      <alignment horizontal="left" wrapText="1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166" fontId="22" fillId="0" borderId="0">
      <alignment horizontal="left" wrapText="1"/>
    </xf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12" fillId="10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12" fillId="107" borderId="0" applyNumberFormat="0" applyBorder="0" applyAlignment="0" applyProtection="0"/>
    <xf numFmtId="0" fontId="17" fillId="41" borderId="0" applyNumberFormat="0" applyBorder="0" applyAlignment="0" applyProtection="0"/>
    <xf numFmtId="0" fontId="17" fillId="3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12" fillId="109" borderId="0" applyNumberFormat="0" applyBorder="0" applyAlignment="0" applyProtection="0"/>
    <xf numFmtId="0" fontId="112" fillId="36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12" fillId="109" borderId="0" applyNumberFormat="0" applyBorder="0" applyAlignment="0" applyProtection="0"/>
    <xf numFmtId="0" fontId="112" fillId="36" borderId="0" applyNumberFormat="0" applyBorder="0" applyAlignment="0" applyProtection="0"/>
    <xf numFmtId="166" fontId="22" fillId="0" borderId="0">
      <alignment horizontal="left" wrapText="1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4" fillId="95" borderId="0" applyNumberFormat="0" applyBorder="0" applyAlignment="0" applyProtection="0"/>
    <xf numFmtId="0" fontId="104" fillId="18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9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170" fontId="20" fillId="0" borderId="0" applyFill="0" applyBorder="0" applyAlignment="0"/>
    <xf numFmtId="166" fontId="22" fillId="0" borderId="0">
      <alignment horizontal="left" wrapText="1"/>
    </xf>
    <xf numFmtId="166" fontId="22" fillId="0" borderId="0">
      <alignment horizontal="left" wrapText="1"/>
    </xf>
    <xf numFmtId="170" fontId="20" fillId="0" borderId="0" applyFill="0" applyBorder="0" applyAlignment="0"/>
    <xf numFmtId="0" fontId="119" fillId="54" borderId="14" applyNumberFormat="0" applyAlignment="0" applyProtection="0"/>
    <xf numFmtId="166" fontId="22" fillId="0" borderId="0">
      <alignment horizontal="left" wrapText="1"/>
    </xf>
    <xf numFmtId="0" fontId="119" fillId="54" borderId="14" applyNumberFormat="0" applyAlignment="0" applyProtection="0"/>
    <xf numFmtId="0" fontId="108" fillId="97" borderId="42" applyNumberFormat="0" applyAlignment="0" applyProtection="0"/>
    <xf numFmtId="0" fontId="120" fillId="78" borderId="42" applyNumberFormat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1" fontId="11" fillId="44" borderId="0"/>
    <xf numFmtId="166" fontId="22" fillId="0" borderId="0">
      <alignment horizontal="left" wrapText="1"/>
    </xf>
    <xf numFmtId="41" fontId="11" fillId="44" borderId="0"/>
    <xf numFmtId="0" fontId="120" fillId="78" borderId="42" applyNumberFormat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1" fontId="11" fillId="44" borderId="0"/>
    <xf numFmtId="41" fontId="11" fillId="44" borderId="0"/>
    <xf numFmtId="166" fontId="22" fillId="0" borderId="0">
      <alignment horizontal="left" wrapText="1"/>
    </xf>
    <xf numFmtId="41" fontId="11" fillId="44" borderId="0"/>
    <xf numFmtId="166" fontId="22" fillId="0" borderId="0">
      <alignment horizontal="left" wrapText="1"/>
    </xf>
    <xf numFmtId="41" fontId="11" fillId="44" borderId="0"/>
    <xf numFmtId="166" fontId="22" fillId="0" borderId="0">
      <alignment horizontal="left" wrapText="1"/>
    </xf>
    <xf numFmtId="41" fontId="11" fillId="44" borderId="0"/>
    <xf numFmtId="166" fontId="22" fillId="0" borderId="0">
      <alignment horizontal="left" wrapText="1"/>
    </xf>
    <xf numFmtId="41" fontId="11" fillId="44" borderId="0"/>
    <xf numFmtId="41" fontId="11" fillId="44" borderId="0"/>
    <xf numFmtId="41" fontId="11" fillId="44" borderId="0"/>
    <xf numFmtId="0" fontId="120" fillId="78" borderId="42" applyNumberFormat="0" applyAlignment="0" applyProtection="0"/>
    <xf numFmtId="0" fontId="108" fillId="97" borderId="42" applyNumberFormat="0" applyAlignment="0" applyProtection="0"/>
    <xf numFmtId="0" fontId="21" fillId="45" borderId="10" applyNumberFormat="0" applyAlignment="0" applyProtection="0"/>
    <xf numFmtId="166" fontId="22" fillId="0" borderId="0">
      <alignment horizontal="left" wrapText="1"/>
    </xf>
    <xf numFmtId="0" fontId="21" fillId="45" borderId="10" applyNumberFormat="0" applyAlignment="0" applyProtection="0"/>
    <xf numFmtId="166" fontId="22" fillId="0" borderId="0">
      <alignment horizontal="left" wrapText="1"/>
    </xf>
    <xf numFmtId="0" fontId="110" fillId="98" borderId="45" applyNumberFormat="0" applyAlignment="0" applyProtection="0"/>
    <xf numFmtId="0" fontId="21" fillId="45" borderId="10" applyNumberFormat="0" applyAlignment="0" applyProtection="0"/>
    <xf numFmtId="41" fontId="11" fillId="46" borderId="0"/>
    <xf numFmtId="166" fontId="22" fillId="0" borderId="0">
      <alignment horizontal="left" wrapText="1"/>
    </xf>
    <xf numFmtId="41" fontId="11" fillId="46" borderId="0"/>
    <xf numFmtId="41" fontId="11" fillId="46" borderId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" fontId="12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1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94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122" fillId="0" borderId="0" applyFont="0" applyFill="0" applyBorder="0" applyAlignment="0" applyProtection="0"/>
    <xf numFmtId="166" fontId="22" fillId="0" borderId="0">
      <alignment horizontal="left" wrapText="1"/>
    </xf>
    <xf numFmtId="19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1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166" fontId="22" fillId="0" borderId="0">
      <alignment horizontal="left" wrapText="1"/>
    </xf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43" fontId="11" fillId="0" borderId="0" applyFont="0" applyFill="0" applyBorder="0" applyAlignment="0" applyProtection="0"/>
    <xf numFmtId="0" fontId="25" fillId="0" borderId="0"/>
    <xf numFmtId="0" fontId="57" fillId="0" borderId="0"/>
    <xf numFmtId="0" fontId="57" fillId="0" borderId="0"/>
    <xf numFmtId="0" fontId="27" fillId="0" borderId="0"/>
    <xf numFmtId="0" fontId="26" fillId="0" borderId="0"/>
    <xf numFmtId="0" fontId="27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28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28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123" fillId="0" borderId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66" fontId="22" fillId="0" borderId="0">
      <alignment horizontal="left" wrapText="1"/>
    </xf>
    <xf numFmtId="3" fontId="123" fillId="0" borderId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7" fillId="0" borderId="0"/>
    <xf numFmtId="0" fontId="26" fillId="0" borderId="0"/>
    <xf numFmtId="0" fontId="57" fillId="0" borderId="0"/>
    <xf numFmtId="0" fontId="27" fillId="0" borderId="0"/>
    <xf numFmtId="0" fontId="30" fillId="0" borderId="0" applyNumberFormat="0" applyAlignment="0">
      <alignment horizontal="left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30" fillId="0" borderId="0" applyNumberFormat="0" applyAlignment="0">
      <alignment horizontal="left"/>
    </xf>
    <xf numFmtId="0" fontId="31" fillId="0" borderId="0" applyNumberFormat="0" applyAlignment="0"/>
    <xf numFmtId="166" fontId="22" fillId="0" borderId="0">
      <alignment horizontal="left" wrapText="1"/>
    </xf>
    <xf numFmtId="166" fontId="22" fillId="0" borderId="0">
      <alignment horizontal="left" wrapText="1"/>
    </xf>
    <xf numFmtId="0" fontId="31" fillId="0" borderId="0" applyNumberFormat="0" applyAlignment="0"/>
    <xf numFmtId="0" fontId="25" fillId="0" borderId="0"/>
    <xf numFmtId="0" fontId="27" fillId="0" borderId="0"/>
    <xf numFmtId="0" fontId="26" fillId="0" borderId="0"/>
    <xf numFmtId="0" fontId="57" fillId="0" borderId="0"/>
    <xf numFmtId="0" fontId="27" fillId="0" borderId="0"/>
    <xf numFmtId="0" fontId="25" fillId="0" borderId="0"/>
    <xf numFmtId="0" fontId="27" fillId="0" borderId="0"/>
    <xf numFmtId="0" fontId="26" fillId="0" borderId="0"/>
    <xf numFmtId="0" fontId="27" fillId="0" borderId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8" fontId="12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24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8" fontId="12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66" fontId="22" fillId="0" borderId="0">
      <alignment horizontal="left" wrapText="1"/>
    </xf>
    <xf numFmtId="197" fontId="11" fillId="0" borderId="0" applyFont="0" applyFill="0" applyBorder="0" applyAlignment="0" applyProtection="0"/>
    <xf numFmtId="166" fontId="22" fillId="0" borderId="0">
      <alignment horizontal="left" wrapText="1"/>
    </xf>
    <xf numFmtId="197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8" fontId="12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166" fontId="22" fillId="0" borderId="0">
      <alignment horizontal="left" wrapText="1"/>
    </xf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2" fillId="0" borderId="0">
      <alignment horizontal="left" wrapText="1"/>
    </xf>
    <xf numFmtId="4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72" fontId="11" fillId="0" borderId="0" applyFont="0" applyFill="0" applyBorder="0" applyAlignment="0" applyProtection="0"/>
    <xf numFmtId="198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22" fillId="0" borderId="0">
      <alignment horizontal="left" wrapText="1"/>
    </xf>
    <xf numFmtId="5" fontId="123" fillId="0" borderId="0" applyFill="0" applyBorder="0" applyAlignment="0" applyProtection="0"/>
    <xf numFmtId="172" fontId="11" fillId="0" borderId="0" applyFont="0" applyFill="0" applyBorder="0" applyAlignment="0" applyProtection="0"/>
    <xf numFmtId="198" fontId="123" fillId="0" borderId="0" applyFont="0" applyFill="0" applyBorder="0" applyAlignment="0" applyProtection="0"/>
    <xf numFmtId="5" fontId="123" fillId="0" borderId="0" applyFill="0" applyBorder="0" applyAlignment="0" applyProtection="0"/>
    <xf numFmtId="172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22" fillId="0" borderId="0">
      <alignment horizontal="left" wrapText="1"/>
    </xf>
    <xf numFmtId="199" fontId="123" fillId="0" borderId="0" applyFill="0" applyBorder="0" applyAlignment="0" applyProtection="0"/>
    <xf numFmtId="0" fontId="24" fillId="0" borderId="0" applyFont="0" applyFill="0" applyBorder="0" applyAlignment="0" applyProtection="0"/>
    <xf numFmtId="0" fontId="11" fillId="0" borderId="0" applyFont="0" applyFill="0" applyBorder="0" applyAlignment="0" applyProtection="0"/>
    <xf numFmtId="199" fontId="123" fillId="0" borderId="0" applyFill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166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/>
    <xf numFmtId="166" fontId="11" fillId="0" borderId="0"/>
    <xf numFmtId="166" fontId="22" fillId="0" borderId="0">
      <alignment horizontal="left" wrapText="1"/>
    </xf>
    <xf numFmtId="166" fontId="11" fillId="0" borderId="0"/>
    <xf numFmtId="166" fontId="22" fillId="0" borderId="0">
      <alignment horizontal="left" wrapText="1"/>
    </xf>
    <xf numFmtId="166" fontId="11" fillId="0" borderId="0"/>
    <xf numFmtId="166" fontId="22" fillId="0" borderId="0">
      <alignment horizontal="left" wrapText="1"/>
    </xf>
    <xf numFmtId="200" fontId="125" fillId="0" borderId="0"/>
    <xf numFmtId="166" fontId="22" fillId="0" borderId="0">
      <alignment horizontal="left" wrapText="1"/>
    </xf>
    <xf numFmtId="166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/>
    <xf numFmtId="166" fontId="11" fillId="0" borderId="0"/>
    <xf numFmtId="166" fontId="11" fillId="0" borderId="0"/>
    <xf numFmtId="173" fontId="11" fillId="0" borderId="0" applyFont="0" applyFill="0" applyBorder="0" applyAlignment="0" applyProtection="0">
      <alignment horizontal="left" wrapText="1"/>
    </xf>
    <xf numFmtId="173" fontId="11" fillId="0" borderId="0" applyFont="0" applyFill="0" applyBorder="0" applyAlignment="0" applyProtection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3" fontId="11" fillId="0" borderId="0" applyFont="0" applyFill="0" applyBorder="0" applyAlignment="0" applyProtection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3" fontId="11" fillId="0" borderId="0" applyFont="0" applyFill="0" applyBorder="0" applyAlignment="0" applyProtection="0">
      <alignment horizontal="left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6" fontId="22" fillId="0" borderId="0">
      <alignment horizontal="left" wrapText="1"/>
    </xf>
    <xf numFmtId="0" fontId="1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24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2" fontId="123" fillId="0" borderId="0" applyFont="0" applyFill="0" applyBorder="0" applyAlignment="0" applyProtection="0"/>
    <xf numFmtId="2" fontId="123" fillId="0" borderId="0" applyFont="0" applyFill="0" applyBorder="0" applyAlignment="0" applyProtection="0"/>
    <xf numFmtId="2" fontId="123" fillId="0" borderId="0" applyFill="0" applyBorder="0" applyAlignment="0" applyProtection="0"/>
    <xf numFmtId="2" fontId="24" fillId="0" borderId="0" applyFont="0" applyFill="0" applyBorder="0" applyAlignment="0" applyProtection="0"/>
    <xf numFmtId="0" fontId="25" fillId="0" borderId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03" fillId="94" borderId="0" applyNumberFormat="0" applyBorder="0" applyAlignment="0" applyProtection="0"/>
    <xf numFmtId="0" fontId="103" fillId="19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35" fillId="19" borderId="0" applyNumberFormat="0" applyBorder="0" applyAlignment="0" applyProtection="0"/>
    <xf numFmtId="0" fontId="103" fillId="19" borderId="0" applyNumberFormat="0" applyBorder="0" applyAlignment="0" applyProtection="0"/>
    <xf numFmtId="0" fontId="103" fillId="19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166" fontId="22" fillId="0" borderId="0">
      <alignment horizontal="left" wrapText="1"/>
    </xf>
    <xf numFmtId="38" fontId="36" fillId="46" borderId="0" applyNumberFormat="0" applyBorder="0" applyAlignment="0" applyProtection="0"/>
    <xf numFmtId="0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38" fontId="36" fillId="46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39" fillId="0" borderId="11" applyNumberFormat="0" applyAlignment="0" applyProtection="0">
      <alignment horizontal="left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39" fillId="0" borderId="4">
      <alignment horizontal="left"/>
    </xf>
    <xf numFmtId="0" fontId="39" fillId="0" borderId="4">
      <alignment horizontal="left"/>
    </xf>
    <xf numFmtId="166" fontId="22" fillId="0" borderId="0">
      <alignment horizontal="left" wrapText="1"/>
    </xf>
    <xf numFmtId="0" fontId="126" fillId="0" borderId="47" applyNumberFormat="0" applyFill="0" applyAlignment="0" applyProtection="0"/>
    <xf numFmtId="0" fontId="126" fillId="0" borderId="47" applyNumberFormat="0" applyFill="0" applyAlignment="0" applyProtection="0"/>
    <xf numFmtId="0" fontId="100" fillId="0" borderId="39" applyNumberFormat="0" applyFill="0" applyAlignment="0" applyProtection="0"/>
    <xf numFmtId="0" fontId="127" fillId="0" borderId="48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27" fillId="0" borderId="48" applyNumberFormat="0" applyFill="0" applyAlignment="0" applyProtection="0"/>
    <xf numFmtId="0" fontId="127" fillId="0" borderId="48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 applyNumberFormat="0" applyFill="0" applyBorder="0" applyAlignment="0" applyProtection="0"/>
    <xf numFmtId="166" fontId="22" fillId="0" borderId="0">
      <alignment horizontal="left" wrapText="1"/>
    </xf>
    <xf numFmtId="0" fontId="127" fillId="0" borderId="48" applyNumberFormat="0" applyFill="0" applyAlignment="0" applyProtection="0"/>
    <xf numFmtId="0" fontId="41" fillId="0" borderId="0" applyNumberFormat="0" applyFill="0" applyBorder="0" applyAlignment="0" applyProtection="0"/>
    <xf numFmtId="0" fontId="127" fillId="0" borderId="48" applyNumberFormat="0" applyFill="0" applyAlignment="0" applyProtection="0"/>
    <xf numFmtId="0" fontId="100" fillId="0" borderId="39" applyNumberFormat="0" applyFill="0" applyAlignment="0" applyProtection="0"/>
    <xf numFmtId="0" fontId="128" fillId="0" borderId="49" applyNumberFormat="0" applyFill="0" applyAlignment="0" applyProtection="0"/>
    <xf numFmtId="0" fontId="128" fillId="0" borderId="49" applyNumberFormat="0" applyFill="0" applyAlignment="0" applyProtection="0"/>
    <xf numFmtId="0" fontId="101" fillId="0" borderId="40" applyNumberFormat="0" applyFill="0" applyAlignment="0" applyProtection="0"/>
    <xf numFmtId="0" fontId="129" fillId="0" borderId="50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29" fillId="0" borderId="50" applyNumberFormat="0" applyFill="0" applyAlignment="0" applyProtection="0"/>
    <xf numFmtId="0" fontId="129" fillId="0" borderId="50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36" fillId="0" borderId="0" applyNumberFormat="0" applyFill="0" applyBorder="0" applyAlignment="0" applyProtection="0"/>
    <xf numFmtId="166" fontId="22" fillId="0" borderId="0">
      <alignment horizontal="left" wrapText="1"/>
    </xf>
    <xf numFmtId="0" fontId="129" fillId="0" borderId="50" applyNumberFormat="0" applyFill="0" applyAlignment="0" applyProtection="0"/>
    <xf numFmtId="0" fontId="36" fillId="0" borderId="0" applyNumberFormat="0" applyFill="0" applyBorder="0" applyAlignment="0" applyProtection="0"/>
    <xf numFmtId="0" fontId="129" fillId="0" borderId="50" applyNumberFormat="0" applyFill="0" applyAlignment="0" applyProtection="0"/>
    <xf numFmtId="0" fontId="101" fillId="0" borderId="40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102" fillId="0" borderId="41" applyNumberFormat="0" applyFill="0" applyAlignment="0" applyProtection="0"/>
    <xf numFmtId="0" fontId="130" fillId="0" borderId="51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30" fillId="0" borderId="51" applyNumberFormat="0" applyFill="0" applyAlignment="0" applyProtection="0"/>
    <xf numFmtId="0" fontId="130" fillId="0" borderId="51" applyNumberFormat="0" applyFill="0" applyAlignment="0" applyProtection="0"/>
    <xf numFmtId="0" fontId="130" fillId="0" borderId="5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38" fontId="43" fillId="0" borderId="0"/>
    <xf numFmtId="38" fontId="43" fillId="0" borderId="0"/>
    <xf numFmtId="38" fontId="43" fillId="0" borderId="0"/>
    <xf numFmtId="166" fontId="22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38" fontId="43" fillId="0" borderId="0"/>
    <xf numFmtId="38" fontId="43" fillId="0" borderId="0"/>
    <xf numFmtId="38" fontId="43" fillId="0" borderId="0"/>
    <xf numFmtId="40" fontId="43" fillId="0" borderId="0"/>
    <xf numFmtId="40" fontId="43" fillId="0" borderId="0"/>
    <xf numFmtId="40" fontId="43" fillId="0" borderId="0"/>
    <xf numFmtId="166" fontId="22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40" fontId="43" fillId="0" borderId="0"/>
    <xf numFmtId="40" fontId="43" fillId="0" borderId="0"/>
    <xf numFmtId="40" fontId="43" fillId="0" borderId="0"/>
    <xf numFmtId="0" fontId="131" fillId="0" borderId="0" applyNumberFormat="0" applyFill="0" applyBorder="0" applyAlignment="0" applyProtection="0">
      <alignment vertical="top"/>
      <protection locked="0"/>
    </xf>
    <xf numFmtId="166" fontId="22" fillId="0" borderId="0">
      <alignment horizontal="left" wrapText="1"/>
    </xf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66" fontId="22" fillId="0" borderId="0">
      <alignment horizontal="left" wrapText="1"/>
    </xf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0" fontId="36" fillId="44" borderId="13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166" fontId="22" fillId="0" borderId="0">
      <alignment horizontal="left" wrapText="1"/>
    </xf>
    <xf numFmtId="0" fontId="44" fillId="20" borderId="14" applyNumberFormat="0" applyAlignment="0" applyProtection="0"/>
    <xf numFmtId="0" fontId="44" fillId="20" borderId="14" applyNumberFormat="0" applyAlignment="0" applyProtection="0"/>
    <xf numFmtId="0" fontId="106" fillId="52" borderId="42" applyNumberFormat="0" applyAlignment="0" applyProtection="0"/>
    <xf numFmtId="0" fontId="44" fillId="20" borderId="14" applyNumberFormat="0" applyAlignment="0" applyProtection="0"/>
    <xf numFmtId="166" fontId="22" fillId="0" borderId="0">
      <alignment horizontal="left" wrapText="1"/>
    </xf>
    <xf numFmtId="0" fontId="44" fillId="20" borderId="14" applyNumberFormat="0" applyAlignment="0" applyProtection="0"/>
    <xf numFmtId="0" fontId="106" fillId="52" borderId="42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0" fontId="44" fillId="20" borderId="14" applyNumberFormat="0" applyAlignment="0" applyProtection="0"/>
    <xf numFmtId="166" fontId="22" fillId="0" borderId="0">
      <alignment horizontal="left" wrapText="1"/>
    </xf>
    <xf numFmtId="41" fontId="45" fillId="51" borderId="15">
      <alignment horizontal="left"/>
      <protection locked="0"/>
    </xf>
    <xf numFmtId="166" fontId="22" fillId="0" borderId="0">
      <alignment horizontal="left" wrapText="1"/>
    </xf>
    <xf numFmtId="10" fontId="45" fillId="51" borderId="15">
      <alignment horizontal="right"/>
      <protection locked="0"/>
    </xf>
    <xf numFmtId="166" fontId="22" fillId="0" borderId="0">
      <alignment horizontal="left" wrapText="1"/>
    </xf>
    <xf numFmtId="41" fontId="45" fillId="51" borderId="15">
      <alignment horizontal="left"/>
      <protection locked="0"/>
    </xf>
    <xf numFmtId="0" fontId="36" fillId="46" borderId="0"/>
    <xf numFmtId="0" fontId="36" fillId="46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3" fontId="46" fillId="0" borderId="0" applyFill="0" applyBorder="0" applyAlignment="0" applyProtection="0"/>
    <xf numFmtId="3" fontId="46" fillId="0" borderId="0" applyFill="0" applyBorder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109" fillId="0" borderId="44" applyNumberFormat="0" applyFill="0" applyAlignment="0" applyProtection="0"/>
    <xf numFmtId="0" fontId="78" fillId="0" borderId="52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78" fillId="0" borderId="52" applyNumberFormat="0" applyFill="0" applyAlignment="0" applyProtection="0"/>
    <xf numFmtId="0" fontId="78" fillId="0" borderId="52" applyNumberFormat="0" applyFill="0" applyAlignment="0" applyProtection="0"/>
    <xf numFmtId="0" fontId="78" fillId="0" borderId="52" applyNumberFormat="0" applyFill="0" applyAlignment="0" applyProtection="0"/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166" fontId="22" fillId="0" borderId="0">
      <alignment horizontal="left" wrapText="1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166" fontId="22" fillId="0" borderId="0">
      <alignment horizontal="left" wrapText="1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05" fillId="96" borderId="0" applyNumberFormat="0" applyBorder="0" applyAlignment="0" applyProtection="0"/>
    <xf numFmtId="0" fontId="132" fillId="96" borderId="0" applyNumberForma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133" fillId="52" borderId="0" applyNumberFormat="0" applyBorder="0" applyAlignment="0" applyProtection="0"/>
    <xf numFmtId="0" fontId="132" fillId="96" borderId="0" applyNumberFormat="0" applyBorder="0" applyAlignment="0" applyProtection="0"/>
    <xf numFmtId="0" fontId="132" fillId="96" borderId="0" applyNumberFormat="0" applyBorder="0" applyAlignment="0" applyProtection="0"/>
    <xf numFmtId="37" fontId="49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37" fontId="49" fillId="0" borderId="0"/>
    <xf numFmtId="177" fontId="11" fillId="0" borderId="0"/>
    <xf numFmtId="166" fontId="22" fillId="0" borderId="0">
      <alignment horizontal="left" wrapText="1"/>
    </xf>
    <xf numFmtId="177" fontId="11" fillId="0" borderId="0"/>
    <xf numFmtId="177" fontId="11" fillId="0" borderId="0"/>
    <xf numFmtId="177" fontId="11" fillId="0" borderId="0"/>
    <xf numFmtId="166" fontId="22" fillId="0" borderId="0">
      <alignment horizontal="left" wrapText="1"/>
    </xf>
    <xf numFmtId="177" fontId="11" fillId="0" borderId="0"/>
    <xf numFmtId="177" fontId="11" fillId="0" borderId="0"/>
    <xf numFmtId="177" fontId="11" fillId="0" borderId="0"/>
    <xf numFmtId="166" fontId="22" fillId="0" borderId="0">
      <alignment horizontal="left" wrapText="1"/>
    </xf>
    <xf numFmtId="177" fontId="11" fillId="0" borderId="0"/>
    <xf numFmtId="177" fontId="11" fillId="0" borderId="0"/>
    <xf numFmtId="201" fontId="22" fillId="0" borderId="0"/>
    <xf numFmtId="201" fontId="22" fillId="0" borderId="0"/>
    <xf numFmtId="176" fontId="50" fillId="0" borderId="0"/>
    <xf numFmtId="0" fontId="11" fillId="0" borderId="0"/>
    <xf numFmtId="176" fontId="50" fillId="0" borderId="0"/>
    <xf numFmtId="202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201" fontId="22" fillId="0" borderId="0"/>
    <xf numFmtId="203" fontId="11" fillId="0" borderId="0"/>
    <xf numFmtId="204" fontId="122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1" fillId="0" borderId="0" applyFill="0" applyBorder="0" applyAlignment="0" applyProtection="0"/>
    <xf numFmtId="0" fontId="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66" fontId="11" fillId="0" borderId="0">
      <alignment horizontal="left" wrapText="1"/>
    </xf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0" fontId="11" fillId="0" borderId="0"/>
    <xf numFmtId="177" fontId="22" fillId="0" borderId="0">
      <alignment horizontal="left" wrapText="1"/>
    </xf>
    <xf numFmtId="0" fontId="17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17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7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77" fontId="22" fillId="0" borderId="0">
      <alignment horizontal="left" wrapText="1"/>
    </xf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34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205" fontId="11" fillId="0" borderId="0">
      <alignment horizontal="left" wrapText="1"/>
    </xf>
    <xf numFmtId="166" fontId="22" fillId="0" borderId="0">
      <alignment horizontal="left" wrapText="1"/>
    </xf>
    <xf numFmtId="205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205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22" fillId="0" borderId="0"/>
    <xf numFmtId="207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7" fontId="22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208" fontId="11" fillId="0" borderId="0">
      <alignment horizontal="left" wrapText="1"/>
    </xf>
    <xf numFmtId="0" fontId="1" fillId="0" borderId="0"/>
    <xf numFmtId="0" fontId="11" fillId="0" borderId="0"/>
    <xf numFmtId="164" fontId="11" fillId="0" borderId="0">
      <alignment horizontal="left" wrapText="1"/>
    </xf>
    <xf numFmtId="0" fontId="17" fillId="0" borderId="0"/>
    <xf numFmtId="164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6" fontId="22" fillId="0" borderId="0">
      <alignment horizontal="left" wrapText="1"/>
    </xf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11" fillId="0" borderId="0">
      <alignment horizontal="left" wrapText="1"/>
    </xf>
    <xf numFmtId="0" fontId="135" fillId="0" borderId="0"/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39" fontId="136" fillId="0" borderId="0" applyNumberFormat="0" applyFill="0" applyBorder="0" applyAlignment="0" applyProtection="0"/>
    <xf numFmtId="39" fontId="136" fillId="0" borderId="0" applyNumberForma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39" fontId="136" fillId="0" borderId="0" applyNumberForma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39" fontId="136" fillId="0" borderId="0" applyNumberFormat="0" applyFill="0" applyBorder="0" applyAlignment="0" applyProtection="0"/>
    <xf numFmtId="166" fontId="22" fillId="0" borderId="0">
      <alignment horizontal="left" wrapText="1"/>
    </xf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166" fontId="22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7" fontId="22" fillId="0" borderId="0">
      <alignment horizontal="left" wrapText="1"/>
    </xf>
    <xf numFmtId="0" fontId="11" fillId="0" borderId="0"/>
    <xf numFmtId="0" fontId="11" fillId="0" borderId="0"/>
    <xf numFmtId="209" fontId="11" fillId="0" borderId="0">
      <alignment horizontal="left" wrapText="1"/>
    </xf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11" fillId="0" borderId="0">
      <alignment horizontal="left" wrapText="1"/>
    </xf>
    <xf numFmtId="0" fontId="51" fillId="0" borderId="0"/>
    <xf numFmtId="166" fontId="11" fillId="0" borderId="0">
      <alignment horizontal="left" wrapText="1"/>
    </xf>
    <xf numFmtId="166" fontId="22" fillId="0" borderId="0">
      <alignment horizontal="left" wrapText="1"/>
    </xf>
    <xf numFmtId="0" fontId="51" fillId="0" borderId="0"/>
    <xf numFmtId="166" fontId="11" fillId="0" borderId="0">
      <alignment horizontal="left" wrapText="1"/>
    </xf>
    <xf numFmtId="0" fontId="51" fillId="0" borderId="0"/>
    <xf numFmtId="166" fontId="11" fillId="0" borderId="0">
      <alignment horizontal="left" wrapText="1"/>
    </xf>
    <xf numFmtId="166" fontId="22" fillId="0" borderId="0">
      <alignment horizontal="left" wrapText="1"/>
    </xf>
    <xf numFmtId="0" fontId="5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0" fontId="11" fillId="0" borderId="0"/>
    <xf numFmtId="0" fontId="11" fillId="0" borderId="0"/>
    <xf numFmtId="0" fontId="1" fillId="0" borderId="0"/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0" fontId="1" fillId="0" borderId="0"/>
    <xf numFmtId="0" fontId="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" fillId="0" borderId="0"/>
    <xf numFmtId="0" fontId="1" fillId="0" borderId="0"/>
    <xf numFmtId="0" fontId="134" fillId="0" borderId="0"/>
    <xf numFmtId="179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7" fillId="2" borderId="6" applyNumberFormat="0" applyFont="0" applyAlignment="0" applyProtection="0"/>
    <xf numFmtId="0" fontId="17" fillId="2" borderId="6" applyNumberFormat="0" applyFont="0" applyAlignment="0" applyProtection="0"/>
    <xf numFmtId="0" fontId="17" fillId="2" borderId="6" applyNumberFormat="0" applyFont="0" applyAlignment="0" applyProtection="0"/>
    <xf numFmtId="0" fontId="17" fillId="2" borderId="6" applyNumberFormat="0" applyFont="0" applyAlignment="0" applyProtection="0"/>
    <xf numFmtId="0" fontId="17" fillId="2" borderId="6" applyNumberFormat="0" applyFont="0" applyAlignment="0" applyProtection="0"/>
    <xf numFmtId="0" fontId="11" fillId="53" borderId="20" applyNumberFormat="0" applyFont="0" applyAlignment="0" applyProtection="0"/>
    <xf numFmtId="166" fontId="22" fillId="0" borderId="0">
      <alignment horizontal="left" wrapText="1"/>
    </xf>
    <xf numFmtId="0" fontId="11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2" borderId="6" applyNumberFormat="0" applyFont="0" applyAlignment="0" applyProtection="0"/>
    <xf numFmtId="0" fontId="22" fillId="53" borderId="20" applyNumberFormat="0" applyFont="0" applyAlignment="0" applyProtection="0"/>
    <xf numFmtId="0" fontId="17" fillId="53" borderId="20" applyNumberFormat="0" applyFont="0" applyAlignment="0" applyProtection="0"/>
    <xf numFmtId="166" fontId="22" fillId="0" borderId="0">
      <alignment horizontal="left" wrapText="1"/>
    </xf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166" fontId="22" fillId="0" borderId="0">
      <alignment horizontal="left" wrapText="1"/>
    </xf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17" fillId="2" borderId="6" applyNumberFormat="0" applyFont="0" applyAlignment="0" applyProtection="0"/>
    <xf numFmtId="0" fontId="17" fillId="53" borderId="20" applyNumberFormat="0" applyFont="0" applyAlignment="0" applyProtection="0"/>
    <xf numFmtId="0" fontId="17" fillId="53" borderId="20" applyNumberFormat="0" applyFont="0" applyAlignment="0" applyProtection="0"/>
    <xf numFmtId="0" fontId="52" fillId="54" borderId="21" applyNumberFormat="0" applyAlignment="0" applyProtection="0"/>
    <xf numFmtId="166" fontId="22" fillId="0" borderId="0">
      <alignment horizontal="left" wrapText="1"/>
    </xf>
    <xf numFmtId="0" fontId="52" fillId="54" borderId="21" applyNumberFormat="0" applyAlignment="0" applyProtection="0"/>
    <xf numFmtId="0" fontId="52" fillId="54" borderId="21" applyNumberFormat="0" applyAlignment="0" applyProtection="0"/>
    <xf numFmtId="0" fontId="52" fillId="54" borderId="21" applyNumberFormat="0" applyAlignment="0" applyProtection="0"/>
    <xf numFmtId="0" fontId="107" fillId="97" borderId="43" applyNumberFormat="0" applyAlignment="0" applyProtection="0"/>
    <xf numFmtId="0" fontId="107" fillId="78" borderId="43" applyNumberFormat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52" fillId="78" borderId="21" applyNumberFormat="0" applyAlignment="0" applyProtection="0"/>
    <xf numFmtId="0" fontId="107" fillId="78" borderId="43" applyNumberFormat="0" applyAlignment="0" applyProtection="0"/>
    <xf numFmtId="0" fontId="107" fillId="78" borderId="43" applyNumberFormat="0" applyAlignment="0" applyProtection="0"/>
    <xf numFmtId="0" fontId="25" fillId="0" borderId="0"/>
    <xf numFmtId="0" fontId="57" fillId="0" borderId="0"/>
    <xf numFmtId="0" fontId="57" fillId="0" borderId="0"/>
    <xf numFmtId="0" fontId="27" fillId="0" borderId="0"/>
    <xf numFmtId="0" fontId="26" fillId="0" borderId="0"/>
    <xf numFmtId="0" fontId="57" fillId="0" borderId="0"/>
    <xf numFmtId="0" fontId="27" fillId="0" borderId="0"/>
    <xf numFmtId="10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2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9" fontId="135" fillId="0" borderId="0" applyFont="0" applyFill="0" applyBorder="0" applyAlignment="0" applyProtection="0"/>
    <xf numFmtId="9" fontId="124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24" fillId="0" borderId="0" applyFont="0" applyFill="0" applyBorder="0" applyAlignment="0" applyProtection="0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21" fillId="0" borderId="0" applyFont="0" applyFill="0" applyBorder="0" applyAlignment="0" applyProtection="0"/>
    <xf numFmtId="166" fontId="22" fillId="0" borderId="0">
      <alignment horizontal="left" wrapText="1"/>
    </xf>
    <xf numFmtId="9" fontId="5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9" fontId="5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15"/>
    <xf numFmtId="166" fontId="22" fillId="0" borderId="0">
      <alignment horizontal="left" wrapText="1"/>
    </xf>
    <xf numFmtId="10" fontId="11" fillId="0" borderId="15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>
      <alignment horizontal="left" wrapText="1"/>
    </xf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166" fontId="22" fillId="0" borderId="0">
      <alignment horizontal="left" wrapText="1"/>
    </xf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>
      <alignment horizontal="left" wrapText="1"/>
    </xf>
    <xf numFmtId="9" fontId="12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9" fontId="11" fillId="0" borderId="0" applyFont="0" applyFill="0" applyBorder="0" applyAlignment="0" applyProtection="0"/>
    <xf numFmtId="166" fontId="22" fillId="0" borderId="0">
      <alignment horizontal="left" wrapText="1"/>
    </xf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10" fontId="11" fillId="0" borderId="15"/>
    <xf numFmtId="41" fontId="11" fillId="55" borderId="15"/>
    <xf numFmtId="166" fontId="22" fillId="0" borderId="0">
      <alignment horizontal="left" wrapText="1"/>
    </xf>
    <xf numFmtId="41" fontId="11" fillId="55" borderId="15"/>
    <xf numFmtId="41" fontId="11" fillId="55" borderId="15"/>
    <xf numFmtId="166" fontId="22" fillId="0" borderId="0">
      <alignment horizontal="left" wrapText="1"/>
    </xf>
    <xf numFmtId="0" fontId="51" fillId="0" borderId="0" applyNumberFormat="0" applyFont="0" applyFill="0" applyBorder="0" applyAlignment="0" applyProtection="0">
      <alignment horizontal="left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" fontId="51" fillId="0" borderId="0" applyFont="0" applyFill="0" applyBorder="0" applyAlignment="0" applyProtection="0"/>
    <xf numFmtId="0" fontId="53" fillId="0" borderId="7">
      <alignment horizontal="center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53" fillId="0" borderId="7">
      <alignment horizontal="center"/>
    </xf>
    <xf numFmtId="3" fontId="51" fillId="0" borderId="0" applyFon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3" fontId="51" fillId="0" borderId="0" applyFont="0" applyFill="0" applyBorder="0" applyAlignment="0" applyProtection="0"/>
    <xf numFmtId="0" fontId="51" fillId="56" borderId="0" applyNumberFormat="0" applyFont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51" fillId="56" borderId="0" applyNumberFormat="0" applyFont="0" applyBorder="0" applyAlignment="0" applyProtection="0"/>
    <xf numFmtId="0" fontId="27" fillId="0" borderId="0"/>
    <xf numFmtId="0" fontId="26" fillId="0" borderId="0"/>
    <xf numFmtId="0" fontId="27" fillId="0" borderId="0"/>
    <xf numFmtId="0" fontId="56" fillId="0" borderId="0"/>
    <xf numFmtId="0" fontId="55" fillId="0" borderId="0"/>
    <xf numFmtId="0" fontId="56" fillId="0" borderId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42" fontId="11" fillId="44" borderId="0"/>
    <xf numFmtId="166" fontId="22" fillId="0" borderId="0">
      <alignment horizontal="left" wrapText="1"/>
    </xf>
    <xf numFmtId="42" fontId="11" fillId="44" borderId="0"/>
    <xf numFmtId="166" fontId="22" fillId="0" borderId="0">
      <alignment horizontal="left" wrapText="1"/>
    </xf>
    <xf numFmtId="42" fontId="11" fillId="44" borderId="0"/>
    <xf numFmtId="42" fontId="11" fillId="44" borderId="0"/>
    <xf numFmtId="42" fontId="11" fillId="44" borderId="8">
      <alignment vertical="center"/>
    </xf>
    <xf numFmtId="166" fontId="22" fillId="0" borderId="0">
      <alignment horizontal="left" wrapText="1"/>
    </xf>
    <xf numFmtId="42" fontId="11" fillId="44" borderId="8">
      <alignment vertical="center"/>
    </xf>
    <xf numFmtId="166" fontId="22" fillId="0" borderId="0">
      <alignment horizontal="left" wrapText="1"/>
    </xf>
    <xf numFmtId="42" fontId="11" fillId="44" borderId="8">
      <alignment vertical="center"/>
    </xf>
    <xf numFmtId="166" fontId="22" fillId="0" borderId="0">
      <alignment horizontal="left" wrapText="1"/>
    </xf>
    <xf numFmtId="0" fontId="40" fillId="44" borderId="1" applyNumberFormat="0">
      <alignment horizontal="center" vertical="center" wrapText="1"/>
    </xf>
    <xf numFmtId="166" fontId="22" fillId="0" borderId="0">
      <alignment horizontal="left" wrapText="1"/>
    </xf>
    <xf numFmtId="10" fontId="11" fillId="44" borderId="0"/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44" borderId="0"/>
    <xf numFmtId="10" fontId="11" fillId="44" borderId="0"/>
    <xf numFmtId="166" fontId="22" fillId="0" borderId="0">
      <alignment horizontal="left" wrapText="1"/>
    </xf>
    <xf numFmtId="10" fontId="11" fillId="44" borderId="0"/>
    <xf numFmtId="166" fontId="22" fillId="0" borderId="0">
      <alignment horizontal="left" wrapText="1"/>
    </xf>
    <xf numFmtId="10" fontId="11" fillId="44" borderId="0"/>
    <xf numFmtId="166" fontId="22" fillId="0" borderId="0">
      <alignment horizontal="left" wrapText="1"/>
    </xf>
    <xf numFmtId="10" fontId="11" fillId="44" borderId="0"/>
    <xf numFmtId="166" fontId="22" fillId="0" borderId="0">
      <alignment horizontal="left" wrapText="1"/>
    </xf>
    <xf numFmtId="166" fontId="22" fillId="0" borderId="0">
      <alignment horizontal="left" wrapText="1"/>
    </xf>
    <xf numFmtId="10" fontId="11" fillId="44" borderId="0"/>
    <xf numFmtId="10" fontId="11" fillId="44" borderId="0"/>
    <xf numFmtId="10" fontId="11" fillId="44" borderId="0"/>
    <xf numFmtId="179" fontId="11" fillId="44" borderId="0"/>
    <xf numFmtId="166" fontId="22" fillId="0" borderId="0">
      <alignment horizontal="left" wrapText="1"/>
    </xf>
    <xf numFmtId="166" fontId="22" fillId="0" borderId="0">
      <alignment horizontal="left" wrapText="1"/>
    </xf>
    <xf numFmtId="179" fontId="11" fillId="44" borderId="0"/>
    <xf numFmtId="179" fontId="11" fillId="44" borderId="0"/>
    <xf numFmtId="166" fontId="22" fillId="0" borderId="0">
      <alignment horizontal="left" wrapText="1"/>
    </xf>
    <xf numFmtId="179" fontId="11" fillId="44" borderId="0"/>
    <xf numFmtId="166" fontId="22" fillId="0" borderId="0">
      <alignment horizontal="left" wrapText="1"/>
    </xf>
    <xf numFmtId="179" fontId="11" fillId="44" borderId="0"/>
    <xf numFmtId="166" fontId="22" fillId="0" borderId="0">
      <alignment horizontal="left" wrapText="1"/>
    </xf>
    <xf numFmtId="179" fontId="11" fillId="44" borderId="0"/>
    <xf numFmtId="166" fontId="22" fillId="0" borderId="0">
      <alignment horizontal="left" wrapText="1"/>
    </xf>
    <xf numFmtId="166" fontId="22" fillId="0" borderId="0">
      <alignment horizontal="left" wrapText="1"/>
    </xf>
    <xf numFmtId="179" fontId="11" fillId="44" borderId="0"/>
    <xf numFmtId="179" fontId="11" fillId="44" borderId="0"/>
    <xf numFmtId="179" fontId="11" fillId="44" borderId="0"/>
    <xf numFmtId="42" fontId="11" fillId="44" borderId="0"/>
    <xf numFmtId="180" fontId="43" fillId="0" borderId="0" applyBorder="0" applyAlignment="0"/>
    <xf numFmtId="42" fontId="11" fillId="44" borderId="24">
      <alignment horizontal="left"/>
    </xf>
    <xf numFmtId="166" fontId="22" fillId="0" borderId="0">
      <alignment horizontal="left" wrapText="1"/>
    </xf>
    <xf numFmtId="42" fontId="11" fillId="44" borderId="24">
      <alignment horizontal="left"/>
    </xf>
    <xf numFmtId="166" fontId="22" fillId="0" borderId="0">
      <alignment horizontal="left" wrapText="1"/>
    </xf>
    <xf numFmtId="42" fontId="11" fillId="44" borderId="24">
      <alignment horizontal="left"/>
    </xf>
    <xf numFmtId="166" fontId="22" fillId="0" borderId="0">
      <alignment horizontal="left" wrapText="1"/>
    </xf>
    <xf numFmtId="166" fontId="22" fillId="0" borderId="0">
      <alignment horizontal="left" wrapText="1"/>
    </xf>
    <xf numFmtId="179" fontId="61" fillId="44" borderId="24">
      <alignment horizontal="left"/>
    </xf>
    <xf numFmtId="180" fontId="43" fillId="0" borderId="0" applyBorder="0" applyAlignment="0"/>
    <xf numFmtId="14" fontId="22" fillId="0" borderId="0" applyNumberFormat="0" applyFill="0" applyBorder="0" applyAlignment="0" applyProtection="0">
      <alignment horizontal="left"/>
    </xf>
    <xf numFmtId="181" fontId="11" fillId="0" borderId="0" applyFont="0" applyFill="0" applyAlignment="0">
      <alignment horizontal="right"/>
    </xf>
    <xf numFmtId="166" fontId="22" fillId="0" borderId="0">
      <alignment horizontal="left" wrapText="1"/>
    </xf>
    <xf numFmtId="166" fontId="22" fillId="0" borderId="0">
      <alignment horizontal="left" wrapText="1"/>
    </xf>
    <xf numFmtId="181" fontId="11" fillId="0" borderId="0" applyFont="0" applyFill="0" applyAlignment="0">
      <alignment horizontal="right"/>
    </xf>
    <xf numFmtId="181" fontId="11" fillId="0" borderId="0" applyFont="0" applyFill="0" applyAlignment="0">
      <alignment horizontal="right"/>
    </xf>
    <xf numFmtId="166" fontId="22" fillId="0" borderId="0">
      <alignment horizontal="left" wrapText="1"/>
    </xf>
    <xf numFmtId="181" fontId="11" fillId="0" borderId="0" applyFont="0" applyFill="0" applyAlignment="0">
      <alignment horizontal="right"/>
    </xf>
    <xf numFmtId="166" fontId="22" fillId="0" borderId="0">
      <alignment horizontal="left" wrapText="1"/>
    </xf>
    <xf numFmtId="181" fontId="11" fillId="0" borderId="0" applyFont="0" applyFill="0" applyAlignment="0">
      <alignment horizontal="right"/>
    </xf>
    <xf numFmtId="166" fontId="22" fillId="0" borderId="0">
      <alignment horizontal="left" wrapText="1"/>
    </xf>
    <xf numFmtId="181" fontId="11" fillId="0" borderId="0" applyFont="0" applyFill="0" applyAlignment="0">
      <alignment horizontal="right"/>
    </xf>
    <xf numFmtId="166" fontId="22" fillId="0" borderId="0">
      <alignment horizontal="left" wrapText="1"/>
    </xf>
    <xf numFmtId="166" fontId="22" fillId="0" borderId="0">
      <alignment horizontal="left" wrapText="1"/>
    </xf>
    <xf numFmtId="181" fontId="11" fillId="0" borderId="0" applyFont="0" applyFill="0" applyAlignment="0">
      <alignment horizontal="right"/>
    </xf>
    <xf numFmtId="181" fontId="11" fillId="0" borderId="0" applyFont="0" applyFill="0" applyAlignment="0">
      <alignment horizontal="right"/>
    </xf>
    <xf numFmtId="4" fontId="62" fillId="51" borderId="21" applyNumberFormat="0" applyProtection="0">
      <alignment vertical="center"/>
    </xf>
    <xf numFmtId="166" fontId="22" fillId="0" borderId="0">
      <alignment horizontal="left" wrapText="1"/>
    </xf>
    <xf numFmtId="4" fontId="64" fillId="51" borderId="21" applyNumberFormat="0" applyProtection="0">
      <alignment vertical="center"/>
    </xf>
    <xf numFmtId="4" fontId="62" fillId="51" borderId="21" applyNumberFormat="0" applyProtection="0">
      <alignment horizontal="left" vertical="center" indent="1"/>
    </xf>
    <xf numFmtId="166" fontId="22" fillId="0" borderId="0">
      <alignment horizontal="left" wrapText="1"/>
    </xf>
    <xf numFmtId="4" fontId="62" fillId="51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60" borderId="0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4" fontId="62" fillId="62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3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4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5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6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7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8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69" borderId="21" applyNumberFormat="0" applyProtection="0">
      <alignment horizontal="right" vertical="center"/>
    </xf>
    <xf numFmtId="166" fontId="22" fillId="0" borderId="0">
      <alignment horizontal="left" wrapText="1"/>
    </xf>
    <xf numFmtId="4" fontId="62" fillId="70" borderId="21" applyNumberFormat="0" applyProtection="0">
      <alignment horizontal="right" vertical="center"/>
    </xf>
    <xf numFmtId="4" fontId="63" fillId="112" borderId="0" applyNumberFormat="0" applyProtection="0">
      <alignment horizontal="left" vertical="center" indent="1"/>
    </xf>
    <xf numFmtId="4" fontId="63" fillId="71" borderId="21" applyNumberFormat="0" applyProtection="0">
      <alignment horizontal="left" vertical="center" indent="1"/>
    </xf>
    <xf numFmtId="4" fontId="62" fillId="73" borderId="0" applyNumberFormat="0" applyProtection="0">
      <alignment horizontal="left" vertical="center" indent="1"/>
    </xf>
    <xf numFmtId="4" fontId="65" fillId="75" borderId="0" applyNumberFormat="0" applyProtection="0">
      <alignment horizontal="left" vertical="center" indent="1"/>
    </xf>
    <xf numFmtId="4" fontId="65" fillId="75" borderId="0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4" fontId="137" fillId="0" borderId="0" applyNumberFormat="0" applyProtection="0">
      <alignment horizontal="left" vertical="center" indent="1"/>
    </xf>
    <xf numFmtId="4" fontId="62" fillId="73" borderId="21" applyNumberFormat="0" applyProtection="0">
      <alignment horizontal="left" vertical="center" indent="1"/>
    </xf>
    <xf numFmtId="4" fontId="137" fillId="0" borderId="0" applyNumberFormat="0" applyProtection="0">
      <alignment horizontal="left" vertical="center" indent="1"/>
    </xf>
    <xf numFmtId="4" fontId="62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0" fontId="11" fillId="76" borderId="21" applyNumberFormat="0" applyProtection="0">
      <alignment horizontal="left" vertical="center" indent="1"/>
    </xf>
    <xf numFmtId="0" fontId="11" fillId="77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7" borderId="21" applyNumberFormat="0" applyProtection="0">
      <alignment horizontal="left" vertical="center" indent="1"/>
    </xf>
    <xf numFmtId="0" fontId="11" fillId="77" borderId="21" applyNumberFormat="0" applyProtection="0">
      <alignment horizontal="left" vertical="center" indent="1"/>
    </xf>
    <xf numFmtId="0" fontId="11" fillId="77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77" borderId="21" applyNumberFormat="0" applyProtection="0">
      <alignment horizontal="left" vertical="center" indent="1"/>
    </xf>
    <xf numFmtId="0" fontId="11" fillId="77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46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46" borderId="21" applyNumberFormat="0" applyProtection="0">
      <alignment horizontal="left" vertical="center" indent="1"/>
    </xf>
    <xf numFmtId="0" fontId="11" fillId="46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78" borderId="13" applyNumberFormat="0">
      <protection locked="0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4" fontId="62" fillId="80" borderId="21" applyNumberFormat="0" applyProtection="0">
      <alignment vertical="center"/>
    </xf>
    <xf numFmtId="166" fontId="22" fillId="0" borderId="0">
      <alignment horizontal="left" wrapText="1"/>
    </xf>
    <xf numFmtId="4" fontId="64" fillId="80" borderId="21" applyNumberFormat="0" applyProtection="0">
      <alignment vertical="center"/>
    </xf>
    <xf numFmtId="166" fontId="22" fillId="0" borderId="0">
      <alignment horizontal="left" wrapText="1"/>
    </xf>
    <xf numFmtId="4" fontId="62" fillId="80" borderId="21" applyNumberFormat="0" applyProtection="0">
      <alignment horizontal="left" vertical="center" indent="1"/>
    </xf>
    <xf numFmtId="166" fontId="22" fillId="0" borderId="0">
      <alignment horizontal="left" wrapText="1"/>
    </xf>
    <xf numFmtId="4" fontId="62" fillId="80" borderId="21" applyNumberFormat="0" applyProtection="0">
      <alignment horizontal="left" vertical="center" indent="1"/>
    </xf>
    <xf numFmtId="166" fontId="22" fillId="0" borderId="0">
      <alignment horizontal="left" wrapText="1"/>
    </xf>
    <xf numFmtId="4" fontId="62" fillId="73" borderId="21" applyNumberFormat="0" applyProtection="0">
      <alignment horizontal="right" vertical="center"/>
    </xf>
    <xf numFmtId="166" fontId="22" fillId="0" borderId="0">
      <alignment horizontal="left" wrapText="1"/>
    </xf>
    <xf numFmtId="4" fontId="64" fillId="73" borderId="21" applyNumberFormat="0" applyProtection="0">
      <alignment horizontal="right" vertical="center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1" fillId="59" borderId="21" applyNumberFormat="0" applyProtection="0">
      <alignment horizontal="left" vertical="center" indent="1"/>
    </xf>
    <xf numFmtId="0" fontId="138" fillId="0" borderId="0" applyNumberFormat="0" applyProtection="0">
      <alignment horizontal="left" indent="5"/>
    </xf>
    <xf numFmtId="166" fontId="22" fillId="0" borderId="0">
      <alignment horizontal="left" wrapText="1"/>
    </xf>
    <xf numFmtId="4" fontId="68" fillId="73" borderId="21" applyNumberFormat="0" applyProtection="0">
      <alignment horizontal="right" vertical="center"/>
    </xf>
    <xf numFmtId="39" fontId="11" fillId="84" borderId="0"/>
    <xf numFmtId="166" fontId="22" fillId="0" borderId="0">
      <alignment horizontal="left" wrapText="1"/>
    </xf>
    <xf numFmtId="166" fontId="22" fillId="0" borderId="0">
      <alignment horizontal="left" wrapText="1"/>
    </xf>
    <xf numFmtId="39" fontId="11" fillId="84" borderId="0"/>
    <xf numFmtId="39" fontId="11" fillId="84" borderId="0"/>
    <xf numFmtId="166" fontId="22" fillId="0" borderId="0">
      <alignment horizontal="left" wrapText="1"/>
    </xf>
    <xf numFmtId="39" fontId="11" fillId="84" borderId="0"/>
    <xf numFmtId="166" fontId="22" fillId="0" borderId="0">
      <alignment horizontal="left" wrapText="1"/>
    </xf>
    <xf numFmtId="39" fontId="11" fillId="84" borderId="0"/>
    <xf numFmtId="166" fontId="22" fillId="0" borderId="0">
      <alignment horizontal="left" wrapText="1"/>
    </xf>
    <xf numFmtId="39" fontId="11" fillId="84" borderId="0"/>
    <xf numFmtId="166" fontId="22" fillId="0" borderId="0">
      <alignment horizontal="left" wrapText="1"/>
    </xf>
    <xf numFmtId="166" fontId="22" fillId="0" borderId="0">
      <alignment horizontal="left" wrapText="1"/>
    </xf>
    <xf numFmtId="39" fontId="11" fillId="84" borderId="0"/>
    <xf numFmtId="39" fontId="11" fillId="84" borderId="0"/>
    <xf numFmtId="39" fontId="11" fillId="84" borderId="0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38" fontId="36" fillId="0" borderId="29"/>
    <xf numFmtId="166" fontId="22" fillId="0" borderId="0">
      <alignment horizontal="left" wrapText="1"/>
    </xf>
    <xf numFmtId="38" fontId="36" fillId="0" borderId="29"/>
    <xf numFmtId="0" fontId="36" fillId="0" borderId="29"/>
    <xf numFmtId="38" fontId="36" fillId="0" borderId="29"/>
    <xf numFmtId="38" fontId="36" fillId="0" borderId="29"/>
    <xf numFmtId="38" fontId="36" fillId="0" borderId="29"/>
    <xf numFmtId="38" fontId="43" fillId="0" borderId="24"/>
    <xf numFmtId="38" fontId="43" fillId="0" borderId="24"/>
    <xf numFmtId="38" fontId="43" fillId="0" borderId="24"/>
    <xf numFmtId="166" fontId="22" fillId="0" borderId="0">
      <alignment horizontal="left" wrapText="1"/>
    </xf>
    <xf numFmtId="0" fontId="43" fillId="0" borderId="24"/>
    <xf numFmtId="0" fontId="43" fillId="0" borderId="24"/>
    <xf numFmtId="0" fontId="43" fillId="0" borderId="24"/>
    <xf numFmtId="38" fontId="43" fillId="0" borderId="24"/>
    <xf numFmtId="38" fontId="43" fillId="0" borderId="24"/>
    <xf numFmtId="38" fontId="43" fillId="0" borderId="24"/>
    <xf numFmtId="38" fontId="43" fillId="0" borderId="24"/>
    <xf numFmtId="39" fontId="22" fillId="85" borderId="0"/>
    <xf numFmtId="186" fontId="11" fillId="0" borderId="0">
      <alignment horizontal="left" wrapText="1"/>
    </xf>
    <xf numFmtId="205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79" fontId="11" fillId="0" borderId="0">
      <alignment horizontal="left" wrapText="1"/>
    </xf>
    <xf numFmtId="179" fontId="11" fillId="0" borderId="0">
      <alignment horizontal="left" wrapText="1"/>
    </xf>
    <xf numFmtId="179" fontId="11" fillId="0" borderId="0">
      <alignment horizontal="left" wrapText="1"/>
    </xf>
    <xf numFmtId="178" fontId="11" fillId="0" borderId="0">
      <alignment horizontal="left" wrapText="1"/>
    </xf>
    <xf numFmtId="179" fontId="11" fillId="0" borderId="0">
      <alignment horizontal="left" wrapText="1"/>
    </xf>
    <xf numFmtId="179" fontId="11" fillId="0" borderId="0">
      <alignment horizontal="left" wrapText="1"/>
    </xf>
    <xf numFmtId="166" fontId="11" fillId="0" borderId="0">
      <alignment horizontal="left" wrapText="1"/>
    </xf>
    <xf numFmtId="166" fontId="22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208" fontId="11" fillId="0" borderId="0">
      <alignment horizontal="left" wrapText="1"/>
    </xf>
    <xf numFmtId="208" fontId="11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208" fontId="11" fillId="0" borderId="0">
      <alignment horizontal="left" wrapText="1"/>
    </xf>
    <xf numFmtId="186" fontId="11" fillId="0" borderId="0">
      <alignment horizontal="left" wrapText="1"/>
    </xf>
    <xf numFmtId="186" fontId="11" fillId="0" borderId="0">
      <alignment horizontal="left" wrapText="1"/>
    </xf>
    <xf numFmtId="166" fontId="22" fillId="0" borderId="0">
      <alignment horizontal="left" wrapText="1"/>
    </xf>
    <xf numFmtId="206" fontId="11" fillId="0" borderId="0">
      <alignment horizontal="left" wrapText="1"/>
    </xf>
    <xf numFmtId="206" fontId="11" fillId="0" borderId="0">
      <alignment horizontal="left" wrapText="1"/>
    </xf>
    <xf numFmtId="206" fontId="11" fillId="0" borderId="0">
      <alignment horizontal="left" wrapText="1"/>
    </xf>
    <xf numFmtId="206" fontId="11" fillId="0" borderId="0">
      <alignment horizontal="left" wrapText="1"/>
    </xf>
    <xf numFmtId="206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206" fontId="11" fillId="0" borderId="0">
      <alignment horizontal="left" wrapText="1"/>
    </xf>
    <xf numFmtId="166" fontId="11" fillId="0" borderId="0">
      <alignment horizontal="left" wrapText="1"/>
    </xf>
    <xf numFmtId="178" fontId="11" fillId="0" borderId="0">
      <alignment horizontal="left" wrapText="1"/>
    </xf>
    <xf numFmtId="166" fontId="11" fillId="0" borderId="0">
      <alignment horizontal="left" wrapText="1"/>
    </xf>
    <xf numFmtId="0" fontId="11" fillId="0" borderId="0">
      <alignment horizontal="left" wrapText="1"/>
    </xf>
    <xf numFmtId="0" fontId="62" fillId="0" borderId="0" applyNumberFormat="0" applyBorder="0" applyAlignment="0"/>
    <xf numFmtId="0" fontId="139" fillId="0" borderId="0" applyNumberFormat="0" applyBorder="0" applyAlignment="0"/>
    <xf numFmtId="0" fontId="63" fillId="0" borderId="0" applyNumberFormat="0" applyBorder="0" applyAlignment="0"/>
    <xf numFmtId="40" fontId="71" fillId="0" borderId="0" applyBorder="0">
      <alignment horizontal="right"/>
    </xf>
    <xf numFmtId="41" fontId="72" fillId="44" borderId="0">
      <alignment horizontal="left"/>
    </xf>
    <xf numFmtId="40" fontId="71" fillId="0" borderId="0" applyBorder="0">
      <alignment horizontal="right"/>
    </xf>
    <xf numFmtId="41" fontId="72" fillId="44" borderId="0">
      <alignment horizontal="left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3" fontId="140" fillId="0" borderId="0">
      <alignment horizontal="left" vertical="center"/>
    </xf>
    <xf numFmtId="183" fontId="140" fillId="0" borderId="0">
      <alignment horizontal="left" vertical="center"/>
    </xf>
    <xf numFmtId="0" fontId="40" fillId="44" borderId="0">
      <alignment horizontal="left" wrapText="1"/>
    </xf>
    <xf numFmtId="166" fontId="22" fillId="0" borderId="0">
      <alignment horizontal="left" wrapText="1"/>
    </xf>
    <xf numFmtId="0" fontId="77" fillId="0" borderId="0">
      <alignment horizontal="left" vertical="center"/>
    </xf>
    <xf numFmtId="0" fontId="33" fillId="0" borderId="53" applyNumberFormat="0" applyFill="0" applyAlignment="0" applyProtection="0"/>
    <xf numFmtId="0" fontId="33" fillId="0" borderId="53" applyNumberFormat="0" applyFill="0" applyAlignment="0" applyProtection="0"/>
    <xf numFmtId="0" fontId="33" fillId="0" borderId="53" applyNumberFormat="0" applyFill="0" applyAlignment="0" applyProtection="0"/>
    <xf numFmtId="0" fontId="7" fillId="0" borderId="46" applyNumberFormat="0" applyFill="0" applyAlignment="0" applyProtection="0"/>
    <xf numFmtId="0" fontId="7" fillId="0" borderId="54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166" fontId="22" fillId="0" borderId="0">
      <alignment horizontal="left" wrapText="1"/>
    </xf>
    <xf numFmtId="166" fontId="22" fillId="0" borderId="0">
      <alignment horizontal="left" wrapText="1"/>
    </xf>
    <xf numFmtId="41" fontId="40" fillId="44" borderId="0">
      <alignment horizontal="left"/>
    </xf>
    <xf numFmtId="166" fontId="22" fillId="0" borderId="0">
      <alignment horizontal="left" wrapText="1"/>
    </xf>
    <xf numFmtId="166" fontId="22" fillId="0" borderId="0">
      <alignment horizontal="left" wrapText="1"/>
    </xf>
    <xf numFmtId="41" fontId="40" fillId="44" borderId="0">
      <alignment horizontal="left"/>
    </xf>
    <xf numFmtId="0" fontId="7" fillId="0" borderId="54" applyNumberFormat="0" applyFill="0" applyAlignment="0" applyProtection="0"/>
    <xf numFmtId="0" fontId="7" fillId="0" borderId="46" applyNumberFormat="0" applyFill="0" applyAlignment="0" applyProtection="0"/>
    <xf numFmtId="0" fontId="27" fillId="0" borderId="31"/>
    <xf numFmtId="0" fontId="26" fillId="0" borderId="31"/>
    <xf numFmtId="0" fontId="27" fillId="0" borderId="31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66" fontId="22" fillId="0" borderId="0">
      <alignment horizontal="left" wrapText="1"/>
    </xf>
    <xf numFmtId="0" fontId="6" fillId="0" borderId="0" applyNumberFormat="0" applyFill="0" applyBorder="0" applyAlignment="0" applyProtection="0"/>
    <xf numFmtId="0" fontId="78" fillId="0" borderId="0" applyNumberFormat="0" applyFill="0" applyBorder="0" applyAlignment="0" applyProtection="0"/>
  </cellStyleXfs>
  <cellXfs count="331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9" fontId="0" fillId="0" borderId="0" xfId="2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9" fontId="0" fillId="0" borderId="0" xfId="2" applyNumberFormat="1" applyFont="1"/>
    <xf numFmtId="0" fontId="0" fillId="0" borderId="1" xfId="0" applyFill="1" applyBorder="1"/>
    <xf numFmtId="44" fontId="0" fillId="0" borderId="0" xfId="1" applyNumberFormat="1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Font="1" applyBorder="1"/>
    <xf numFmtId="44" fontId="0" fillId="0" borderId="1" xfId="0" applyNumberFormat="1" applyFont="1" applyBorder="1"/>
    <xf numFmtId="44" fontId="0" fillId="0" borderId="0" xfId="0" applyNumberFormat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37" fontId="0" fillId="0" borderId="0" xfId="0" applyNumberFormat="1"/>
    <xf numFmtId="37" fontId="0" fillId="0" borderId="0" xfId="0" applyNumberFormat="1" applyFill="1"/>
    <xf numFmtId="44" fontId="0" fillId="0" borderId="1" xfId="1" applyNumberFormat="1" applyFont="1" applyBorder="1"/>
    <xf numFmtId="37" fontId="0" fillId="0" borderId="1" xfId="0" applyNumberFormat="1" applyFill="1" applyBorder="1"/>
    <xf numFmtId="37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9" fontId="0" fillId="0" borderId="0" xfId="2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Font="1"/>
    <xf numFmtId="164" fontId="1" fillId="0" borderId="0" xfId="1" applyNumberFormat="1" applyFont="1" applyFill="1"/>
    <xf numFmtId="164" fontId="1" fillId="0" borderId="0" xfId="1" applyNumberFormat="1" applyFont="1"/>
    <xf numFmtId="9" fontId="1" fillId="0" borderId="0" xfId="2" applyNumberFormat="1" applyFont="1"/>
    <xf numFmtId="164" fontId="0" fillId="0" borderId="0" xfId="0" applyNumberFormat="1" applyFont="1"/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164" fontId="0" fillId="0" borderId="1" xfId="0" applyNumberFormat="1" applyFont="1" applyBorder="1" applyAlignment="1">
      <alignment horizontal="center" wrapText="1"/>
    </xf>
    <xf numFmtId="164" fontId="0" fillId="0" borderId="1" xfId="1" applyNumberFormat="1" applyFont="1" applyFill="1" applyBorder="1"/>
    <xf numFmtId="0" fontId="79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2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0" fillId="0" borderId="32" xfId="0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/>
    <xf numFmtId="164" fontId="1" fillId="0" borderId="1" xfId="1" applyNumberFormat="1" applyFont="1" applyBorder="1"/>
    <xf numFmtId="0" fontId="0" fillId="0" borderId="0" xfId="0" applyAlignment="1">
      <alignment horizontal="right"/>
    </xf>
    <xf numFmtId="178" fontId="1" fillId="0" borderId="0" xfId="2" applyNumberFormat="1" applyFont="1"/>
    <xf numFmtId="178" fontId="0" fillId="0" borderId="0" xfId="2" applyNumberFormat="1" applyFont="1"/>
    <xf numFmtId="0" fontId="3" fillId="0" borderId="8" xfId="0" applyFont="1" applyBorder="1"/>
    <xf numFmtId="164" fontId="0" fillId="0" borderId="8" xfId="0" applyNumberFormat="1" applyFont="1" applyBorder="1"/>
    <xf numFmtId="164" fontId="6" fillId="86" borderId="0" xfId="0" applyNumberFormat="1" applyFont="1" applyFill="1" applyAlignment="1">
      <alignment horizontal="center" wrapText="1"/>
    </xf>
    <xf numFmtId="0" fontId="11" fillId="44" borderId="0" xfId="890" applyNumberFormat="1" applyFill="1" applyAlignment="1"/>
    <xf numFmtId="0" fontId="11" fillId="0" borderId="0" xfId="890" applyNumberFormat="1" applyFill="1" applyBorder="1" applyAlignment="1"/>
    <xf numFmtId="0" fontId="40" fillId="44" borderId="4" xfId="890" applyNumberFormat="1" applyFont="1" applyFill="1" applyBorder="1" applyAlignment="1">
      <alignment horizontal="center" vertical="center" wrapText="1"/>
    </xf>
    <xf numFmtId="0" fontId="40" fillId="44" borderId="4" xfId="890" applyNumberFormat="1" applyFont="1" applyFill="1" applyBorder="1" applyAlignment="1">
      <alignment horizontal="left" vertical="center" wrapText="1"/>
    </xf>
    <xf numFmtId="0" fontId="40" fillId="44" borderId="0" xfId="890" applyNumberFormat="1" applyFont="1" applyFill="1" applyAlignment="1">
      <alignment horizontal="center" vertical="center" wrapText="1"/>
    </xf>
    <xf numFmtId="0" fontId="40" fillId="44" borderId="0" xfId="890" applyNumberFormat="1" applyFont="1" applyFill="1" applyAlignment="1"/>
    <xf numFmtId="2" fontId="11" fillId="44" borderId="0" xfId="890" applyNumberFormat="1" applyFill="1" applyAlignment="1">
      <alignment horizontal="center"/>
    </xf>
    <xf numFmtId="164" fontId="0" fillId="44" borderId="0" xfId="764" applyNumberFormat="1" applyFont="1" applyFill="1" applyAlignment="1"/>
    <xf numFmtId="0" fontId="40" fillId="44" borderId="4" xfId="890" applyNumberFormat="1" applyFont="1" applyFill="1" applyBorder="1" applyAlignment="1"/>
    <xf numFmtId="2" fontId="40" fillId="44" borderId="4" xfId="890" applyNumberFormat="1" applyFont="1" applyFill="1" applyBorder="1" applyAlignment="1">
      <alignment horizontal="center"/>
    </xf>
    <xf numFmtId="164" fontId="40" fillId="44" borderId="4" xfId="764" applyNumberFormat="1" applyFont="1" applyFill="1" applyBorder="1" applyAlignment="1"/>
    <xf numFmtId="0" fontId="40" fillId="44" borderId="8" xfId="890" applyNumberFormat="1" applyFont="1" applyFill="1" applyBorder="1" applyAlignment="1"/>
    <xf numFmtId="2" fontId="40" fillId="44" borderId="8" xfId="890" applyNumberFormat="1" applyFont="1" applyFill="1" applyBorder="1" applyAlignment="1">
      <alignment horizontal="center"/>
    </xf>
    <xf numFmtId="164" fontId="40" fillId="44" borderId="8" xfId="764" applyNumberFormat="1" applyFont="1" applyFill="1" applyBorder="1" applyAlignment="1"/>
    <xf numFmtId="164" fontId="11" fillId="44" borderId="0" xfId="890" applyNumberFormat="1" applyFill="1" applyAlignment="1"/>
    <xf numFmtId="0" fontId="80" fillId="44" borderId="0" xfId="890" applyNumberFormat="1" applyFont="1" applyFill="1" applyAlignment="1"/>
    <xf numFmtId="2" fontId="80" fillId="44" borderId="0" xfId="890" applyNumberFormat="1" applyFont="1" applyFill="1" applyAlignment="1">
      <alignment horizontal="center"/>
    </xf>
    <xf numFmtId="164" fontId="6" fillId="44" borderId="0" xfId="764" applyNumberFormat="1" applyFont="1" applyFill="1" applyAlignment="1"/>
    <xf numFmtId="178" fontId="0" fillId="44" borderId="0" xfId="2" applyNumberFormat="1" applyFont="1" applyFill="1" applyAlignment="1"/>
    <xf numFmtId="0" fontId="3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64" fontId="0" fillId="0" borderId="0" xfId="1" applyNumberFormat="1" applyFont="1" applyFill="1" applyBorder="1"/>
    <xf numFmtId="0" fontId="40" fillId="44" borderId="0" xfId="890" applyNumberFormat="1" applyFont="1" applyFill="1" applyAlignment="1"/>
    <xf numFmtId="0" fontId="81" fillId="86" borderId="5" xfId="0" applyFont="1" applyFill="1" applyBorder="1"/>
    <xf numFmtId="0" fontId="6" fillId="86" borderId="5" xfId="0" applyFont="1" applyFill="1" applyBorder="1"/>
    <xf numFmtId="44" fontId="6" fillId="86" borderId="5" xfId="0" applyNumberFormat="1" applyFont="1" applyFill="1" applyBorder="1"/>
    <xf numFmtId="0" fontId="40" fillId="44" borderId="0" xfId="890" applyNumberFormat="1" applyFont="1" applyFill="1" applyAlignment="1">
      <alignment horizontal="center" wrapText="1"/>
    </xf>
    <xf numFmtId="164" fontId="0" fillId="44" borderId="0" xfId="765" applyNumberFormat="1" applyFont="1" applyFill="1" applyAlignment="1"/>
    <xf numFmtId="164" fontId="40" fillId="44" borderId="8" xfId="765" applyNumberFormat="1" applyFont="1" applyFill="1" applyBorder="1" applyAlignment="1"/>
    <xf numFmtId="10" fontId="40" fillId="0" borderId="8" xfId="980" applyFont="1" applyBorder="1"/>
    <xf numFmtId="0" fontId="11" fillId="44" borderId="0" xfId="890" applyNumberFormat="1" applyFont="1" applyFill="1" applyBorder="1" applyAlignment="1"/>
    <xf numFmtId="10" fontId="11" fillId="0" borderId="0" xfId="980" applyFont="1" applyBorder="1"/>
    <xf numFmtId="184" fontId="0" fillId="44" borderId="0" xfId="714" applyNumberFormat="1" applyFont="1" applyFill="1" applyAlignment="1"/>
    <xf numFmtId="164" fontId="40" fillId="44" borderId="4" xfId="765" applyNumberFormat="1" applyFont="1" applyFill="1" applyBorder="1" applyAlignment="1"/>
    <xf numFmtId="0" fontId="11" fillId="44" borderId="4" xfId="890" applyNumberFormat="1" applyFill="1" applyBorder="1" applyAlignment="1"/>
    <xf numFmtId="164" fontId="0" fillId="44" borderId="4" xfId="765" applyNumberFormat="1" applyFont="1" applyFill="1" applyBorder="1" applyAlignment="1"/>
    <xf numFmtId="0" fontId="11" fillId="44" borderId="8" xfId="890" applyNumberFormat="1" applyFill="1" applyBorder="1" applyAlignment="1"/>
    <xf numFmtId="0" fontId="11" fillId="44" borderId="8" xfId="890" quotePrefix="1" applyNumberFormat="1" applyFill="1" applyBorder="1" applyAlignment="1">
      <alignment horizontal="left"/>
    </xf>
    <xf numFmtId="164" fontId="0" fillId="44" borderId="8" xfId="765" applyNumberFormat="1" applyFont="1" applyFill="1" applyBorder="1" applyAlignment="1"/>
    <xf numFmtId="43" fontId="40" fillId="44" borderId="4" xfId="714" applyFont="1" applyFill="1" applyBorder="1" applyAlignment="1"/>
    <xf numFmtId="43" fontId="40" fillId="44" borderId="8" xfId="714" applyFont="1" applyFill="1" applyBorder="1" applyAlignment="1"/>
    <xf numFmtId="0" fontId="11" fillId="44" borderId="0" xfId="890" applyNumberFormat="1" applyFill="1" applyAlignment="1">
      <alignment horizontal="center"/>
    </xf>
    <xf numFmtId="0" fontId="40" fillId="44" borderId="4" xfId="890" applyNumberFormat="1" applyFont="1" applyFill="1" applyBorder="1" applyAlignment="1">
      <alignment horizontal="center"/>
    </xf>
    <xf numFmtId="0" fontId="40" fillId="44" borderId="8" xfId="890" applyNumberFormat="1" applyFont="1" applyFill="1" applyBorder="1" applyAlignment="1">
      <alignment horizontal="center"/>
    </xf>
    <xf numFmtId="0" fontId="40" fillId="44" borderId="0" xfId="890" applyNumberFormat="1" applyFont="1" applyFill="1" applyAlignment="1">
      <alignment horizontal="center" vertical="center"/>
    </xf>
    <xf numFmtId="185" fontId="0" fillId="44" borderId="0" xfId="765" applyNumberFormat="1" applyFont="1" applyFill="1" applyAlignment="1"/>
    <xf numFmtId="185" fontId="40" fillId="44" borderId="4" xfId="765" applyNumberFormat="1" applyFont="1" applyFill="1" applyBorder="1" applyAlignment="1"/>
    <xf numFmtId="180" fontId="40" fillId="44" borderId="4" xfId="714" applyNumberFormat="1" applyFont="1" applyFill="1" applyBorder="1" applyAlignment="1"/>
    <xf numFmtId="0" fontId="0" fillId="90" borderId="5" xfId="0" applyFill="1" applyBorder="1"/>
    <xf numFmtId="44" fontId="0" fillId="90" borderId="5" xfId="0" applyNumberFormat="1" applyFill="1" applyBorder="1"/>
    <xf numFmtId="178" fontId="6" fillId="86" borderId="0" xfId="2" applyNumberFormat="1" applyFont="1" applyFill="1"/>
    <xf numFmtId="49" fontId="82" fillId="0" borderId="0" xfId="0" applyNumberFormat="1" applyFont="1" applyFill="1" applyAlignment="1"/>
    <xf numFmtId="0" fontId="82" fillId="0" borderId="0" xfId="0" applyNumberFormat="1" applyFont="1" applyFill="1" applyAlignment="1"/>
    <xf numFmtId="0" fontId="11" fillId="0" borderId="0" xfId="0" applyNumberFormat="1" applyFont="1" applyFill="1" applyAlignment="1"/>
    <xf numFmtId="0" fontId="83" fillId="0" borderId="0" xfId="0" applyNumberFormat="1" applyFont="1" applyFill="1" applyAlignment="1">
      <alignment horizontal="right"/>
    </xf>
    <xf numFmtId="49" fontId="83" fillId="0" borderId="0" xfId="0" applyNumberFormat="1" applyFont="1" applyFill="1" applyAlignment="1"/>
    <xf numFmtId="0" fontId="83" fillId="0" borderId="0" xfId="0" applyNumberFormat="1" applyFont="1" applyFill="1" applyAlignment="1">
      <alignment horizontal="fill"/>
    </xf>
    <xf numFmtId="0" fontId="83" fillId="0" borderId="0" xfId="0" applyNumberFormat="1" applyFont="1" applyFill="1" applyAlignment="1"/>
    <xf numFmtId="0" fontId="83" fillId="0" borderId="0" xfId="0" applyNumberFormat="1" applyFont="1" applyFill="1" applyAlignment="1">
      <alignment horizontal="center"/>
    </xf>
    <xf numFmtId="49" fontId="83" fillId="0" borderId="0" xfId="0" applyNumberFormat="1" applyFont="1" applyFill="1" applyAlignment="1">
      <alignment horizontal="center"/>
    </xf>
    <xf numFmtId="0" fontId="83" fillId="0" borderId="0" xfId="0" applyNumberFormat="1" applyFont="1" applyFill="1" applyBorder="1" applyAlignment="1">
      <alignment horizontal="center" wrapText="1"/>
    </xf>
    <xf numFmtId="49" fontId="83" fillId="0" borderId="7" xfId="0" applyNumberFormat="1" applyFont="1" applyFill="1" applyBorder="1" applyAlignment="1">
      <alignment horizontal="center"/>
    </xf>
    <xf numFmtId="0" fontId="83" fillId="0" borderId="7" xfId="0" applyNumberFormat="1" applyFont="1" applyFill="1" applyBorder="1" applyAlignment="1"/>
    <xf numFmtId="0" fontId="83" fillId="0" borderId="7" xfId="0" applyNumberFormat="1" applyFont="1" applyFill="1" applyBorder="1" applyAlignment="1">
      <alignment horizontal="center"/>
    </xf>
    <xf numFmtId="0" fontId="83" fillId="0" borderId="7" xfId="0" applyNumberFormat="1" applyFont="1" applyFill="1" applyBorder="1" applyAlignment="1">
      <alignment horizontal="center" wrapText="1"/>
    </xf>
    <xf numFmtId="49" fontId="82" fillId="0" borderId="0" xfId="0" applyNumberFormat="1" applyFont="1" applyFill="1" applyAlignment="1">
      <alignment horizontal="fill"/>
    </xf>
    <xf numFmtId="0" fontId="82" fillId="0" borderId="0" xfId="0" applyNumberFormat="1" applyFont="1" applyFill="1" applyAlignment="1">
      <alignment horizontal="fill"/>
    </xf>
    <xf numFmtId="0" fontId="8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82" fillId="0" borderId="0" xfId="0" applyNumberFormat="1" applyFont="1" applyFill="1" applyAlignment="1">
      <alignment horizontal="left"/>
    </xf>
    <xf numFmtId="42" fontId="82" fillId="0" borderId="0" xfId="0" applyNumberFormat="1" applyFont="1" applyFill="1" applyAlignment="1" applyProtection="1">
      <protection locked="0"/>
    </xf>
    <xf numFmtId="6" fontId="82" fillId="0" borderId="0" xfId="0" applyNumberFormat="1" applyFont="1" applyFill="1" applyAlignment="1" applyProtection="1">
      <protection locked="0"/>
    </xf>
    <xf numFmtId="10" fontId="82" fillId="0" borderId="0" xfId="2" applyNumberFormat="1" applyFont="1" applyFill="1" applyAlignment="1"/>
    <xf numFmtId="180" fontId="82" fillId="0" borderId="0" xfId="0" applyNumberFormat="1" applyFont="1" applyFill="1" applyAlignment="1"/>
    <xf numFmtId="180" fontId="82" fillId="0" borderId="1" xfId="0" applyNumberFormat="1" applyFont="1" applyFill="1" applyBorder="1" applyAlignment="1"/>
    <xf numFmtId="41" fontId="82" fillId="0" borderId="0" xfId="729" applyNumberFormat="1" applyFont="1" applyFill="1" applyAlignment="1" applyProtection="1">
      <protection locked="0"/>
    </xf>
    <xf numFmtId="180" fontId="82" fillId="0" borderId="24" xfId="0" applyNumberFormat="1" applyFont="1" applyFill="1" applyBorder="1" applyAlignment="1" applyProtection="1">
      <protection locked="0"/>
    </xf>
    <xf numFmtId="43" fontId="82" fillId="0" borderId="0" xfId="0" applyNumberFormat="1" applyFont="1" applyFill="1" applyAlignment="1"/>
    <xf numFmtId="0" fontId="82" fillId="0" borderId="0" xfId="0" quotePrefix="1" applyNumberFormat="1" applyFont="1" applyFill="1" applyAlignment="1">
      <alignment horizontal="left"/>
    </xf>
    <xf numFmtId="41" fontId="82" fillId="0" borderId="0" xfId="0" applyNumberFormat="1" applyFont="1" applyFill="1" applyBorder="1" applyAlignment="1" applyProtection="1">
      <protection locked="0"/>
    </xf>
    <xf numFmtId="10" fontId="11" fillId="0" borderId="0" xfId="2" applyNumberFormat="1" applyFont="1" applyFill="1" applyAlignment="1"/>
    <xf numFmtId="10" fontId="82" fillId="0" borderId="0" xfId="0" applyNumberFormat="1" applyFont="1" applyFill="1" applyBorder="1" applyAlignment="1"/>
    <xf numFmtId="186" fontId="82" fillId="0" borderId="0" xfId="2" applyNumberFormat="1" applyFont="1" applyFill="1" applyAlignment="1"/>
    <xf numFmtId="41" fontId="82" fillId="0" borderId="1" xfId="0" applyNumberFormat="1" applyFont="1" applyFill="1" applyBorder="1" applyAlignment="1" applyProtection="1">
      <protection locked="0"/>
    </xf>
    <xf numFmtId="42" fontId="82" fillId="0" borderId="24" xfId="0" applyNumberFormat="1" applyFont="1" applyFill="1" applyBorder="1" applyAlignment="1"/>
    <xf numFmtId="10" fontId="82" fillId="0" borderId="0" xfId="0" applyNumberFormat="1" applyFont="1" applyFill="1" applyAlignment="1"/>
    <xf numFmtId="42" fontId="82" fillId="0" borderId="0" xfId="0" applyNumberFormat="1" applyFont="1" applyFill="1" applyAlignment="1"/>
    <xf numFmtId="42" fontId="82" fillId="0" borderId="0" xfId="0" applyNumberFormat="1" applyFont="1" applyFill="1" applyAlignment="1">
      <alignment horizontal="left"/>
    </xf>
    <xf numFmtId="10" fontId="11" fillId="0" borderId="0" xfId="0" applyNumberFormat="1" applyFont="1" applyFill="1" applyAlignment="1"/>
    <xf numFmtId="10" fontId="82" fillId="0" borderId="0" xfId="1001" applyNumberFormat="1" applyFont="1" applyFill="1" applyAlignment="1" applyProtection="1">
      <protection locked="0"/>
    </xf>
    <xf numFmtId="10" fontId="11" fillId="0" borderId="0" xfId="0" quotePrefix="1" applyNumberFormat="1" applyFont="1" applyFill="1" applyAlignment="1">
      <alignment horizontal="left"/>
    </xf>
    <xf numFmtId="6" fontId="82" fillId="0" borderId="0" xfId="1" applyNumberFormat="1" applyFont="1" applyFill="1" applyAlignment="1" applyProtection="1">
      <protection locked="0"/>
    </xf>
    <xf numFmtId="178" fontId="82" fillId="0" borderId="0" xfId="2" applyNumberFormat="1" applyFont="1" applyFill="1" applyAlignment="1" applyProtection="1">
      <protection locked="0"/>
    </xf>
    <xf numFmtId="187" fontId="84" fillId="0" borderId="0" xfId="0" applyNumberFormat="1" applyFont="1" applyFill="1" applyAlignment="1" applyProtection="1">
      <alignment horizontal="left"/>
    </xf>
    <xf numFmtId="42" fontId="82" fillId="0" borderId="8" xfId="0" applyNumberFormat="1" applyFont="1" applyFill="1" applyBorder="1" applyAlignment="1" applyProtection="1">
      <protection locked="0"/>
    </xf>
    <xf numFmtId="166" fontId="82" fillId="0" borderId="0" xfId="0" applyNumberFormat="1" applyFont="1" applyFill="1" applyAlignment="1">
      <alignment horizontal="left"/>
    </xf>
    <xf numFmtId="41" fontId="85" fillId="0" borderId="0" xfId="0" applyNumberFormat="1" applyFont="1" applyFill="1" applyAlignment="1"/>
    <xf numFmtId="164" fontId="82" fillId="0" borderId="1" xfId="0" applyNumberFormat="1" applyFont="1" applyFill="1" applyBorder="1" applyAlignment="1"/>
    <xf numFmtId="164" fontId="82" fillId="0" borderId="0" xfId="0" applyNumberFormat="1" applyFont="1" applyFill="1" applyAlignment="1"/>
    <xf numFmtId="0" fontId="82" fillId="0" borderId="5" xfId="0" applyNumberFormat="1" applyFont="1" applyFill="1" applyBorder="1" applyAlignment="1"/>
    <xf numFmtId="0" fontId="86" fillId="0" borderId="13" xfId="1135" applyBorder="1" applyAlignment="1">
      <alignment horizontal="center" vertical="center" wrapText="1"/>
    </xf>
    <xf numFmtId="38" fontId="86" fillId="0" borderId="13" xfId="1135" applyNumberFormat="1" applyBorder="1" applyAlignment="1">
      <alignment horizontal="center" vertical="center" wrapText="1"/>
    </xf>
    <xf numFmtId="40" fontId="86" fillId="0" borderId="13" xfId="1135" applyNumberFormat="1" applyBorder="1" applyAlignment="1">
      <alignment horizontal="center" vertical="center" wrapText="1"/>
    </xf>
    <xf numFmtId="0" fontId="40" fillId="0" borderId="0" xfId="896" applyNumberFormat="1" applyFont="1"/>
    <xf numFmtId="0" fontId="11" fillId="0" borderId="0" xfId="896" applyAlignment="1">
      <alignment horizontal="center"/>
    </xf>
    <xf numFmtId="8" fontId="11" fillId="0" borderId="0" xfId="896" applyNumberFormat="1"/>
    <xf numFmtId="10" fontId="0" fillId="0" borderId="0" xfId="2" applyNumberFormat="1" applyFont="1"/>
    <xf numFmtId="0" fontId="40" fillId="0" borderId="0" xfId="896" applyFont="1"/>
    <xf numFmtId="0" fontId="87" fillId="0" borderId="0" xfId="1135" applyFont="1"/>
    <xf numFmtId="0" fontId="40" fillId="0" borderId="0" xfId="896" applyFont="1" applyFill="1"/>
    <xf numFmtId="0" fontId="11" fillId="0" borderId="0" xfId="896" applyFill="1" applyAlignment="1">
      <alignment horizontal="center"/>
    </xf>
    <xf numFmtId="8" fontId="11" fillId="0" borderId="0" xfId="896" applyNumberFormat="1" applyFill="1"/>
    <xf numFmtId="8" fontId="40" fillId="0" borderId="8" xfId="896" applyNumberFormat="1" applyFont="1" applyBorder="1"/>
    <xf numFmtId="0" fontId="11" fillId="0" borderId="0" xfId="896"/>
    <xf numFmtId="0" fontId="11" fillId="0" borderId="0" xfId="896" applyFill="1"/>
    <xf numFmtId="0" fontId="11" fillId="91" borderId="0" xfId="896" applyFill="1"/>
    <xf numFmtId="0" fontId="11" fillId="91" borderId="0" xfId="896" applyFill="1" applyAlignment="1">
      <alignment horizontal="center"/>
    </xf>
    <xf numFmtId="8" fontId="11" fillId="91" borderId="0" xfId="896" applyNumberFormat="1" applyFill="1"/>
    <xf numFmtId="0" fontId="40" fillId="0" borderId="0" xfId="896" applyFont="1" applyAlignment="1">
      <alignment horizontal="right" indent="1"/>
    </xf>
    <xf numFmtId="8" fontId="40" fillId="0" borderId="0" xfId="896" applyNumberFormat="1" applyFont="1"/>
    <xf numFmtId="9" fontId="40" fillId="0" borderId="0" xfId="1136" applyFont="1"/>
    <xf numFmtId="9" fontId="11" fillId="0" borderId="0" xfId="1136" applyFont="1"/>
    <xf numFmtId="8" fontId="0" fillId="0" borderId="0" xfId="1" applyNumberFormat="1" applyFont="1"/>
    <xf numFmtId="8" fontId="0" fillId="0" borderId="1" xfId="1" applyNumberFormat="1" applyFont="1" applyBorder="1"/>
    <xf numFmtId="0" fontId="88" fillId="0" borderId="0" xfId="1137" applyFont="1" applyFill="1" applyAlignment="1">
      <alignment horizontal="left"/>
    </xf>
    <xf numFmtId="0" fontId="11" fillId="0" borderId="0" xfId="1137" applyFont="1" applyFill="1"/>
    <xf numFmtId="0" fontId="11" fillId="0" borderId="0" xfId="1137" applyFont="1" applyFill="1" applyAlignment="1">
      <alignment horizontal="left"/>
    </xf>
    <xf numFmtId="0" fontId="11" fillId="0" borderId="0" xfId="1137" applyFont="1" applyFill="1" applyAlignment="1">
      <alignment horizontal="right"/>
    </xf>
    <xf numFmtId="0" fontId="86" fillId="0" borderId="0" xfId="1137" applyFill="1"/>
    <xf numFmtId="40" fontId="11" fillId="0" borderId="0" xfId="723" applyNumberFormat="1" applyFont="1" applyFill="1"/>
    <xf numFmtId="171" fontId="11" fillId="46" borderId="0" xfId="1137" applyNumberFormat="1" applyFont="1" applyFill="1" applyAlignment="1">
      <alignment horizontal="right"/>
    </xf>
    <xf numFmtId="40" fontId="11" fillId="46" borderId="0" xfId="723" applyNumberFormat="1" applyFont="1" applyFill="1" applyBorder="1"/>
    <xf numFmtId="171" fontId="11" fillId="46" borderId="0" xfId="1137" applyNumberFormat="1" applyFont="1" applyFill="1" applyAlignment="1">
      <alignment horizontal="left"/>
    </xf>
    <xf numFmtId="40" fontId="11" fillId="46" borderId="0" xfId="723" applyNumberFormat="1" applyFont="1" applyFill="1"/>
    <xf numFmtId="171" fontId="11" fillId="0" borderId="0" xfId="1137" applyNumberFormat="1" applyFont="1" applyFill="1" applyBorder="1" applyAlignment="1">
      <alignment horizontal="right"/>
    </xf>
    <xf numFmtId="40" fontId="11" fillId="0" borderId="0" xfId="723" applyNumberFormat="1" applyFont="1" applyFill="1" applyBorder="1"/>
    <xf numFmtId="40" fontId="11" fillId="0" borderId="34" xfId="723" applyNumberFormat="1" applyFont="1" applyFill="1" applyBorder="1"/>
    <xf numFmtId="171" fontId="11" fillId="0" borderId="0" xfId="1137" applyNumberFormat="1" applyFont="1" applyFill="1" applyBorder="1" applyAlignment="1">
      <alignment horizontal="left"/>
    </xf>
    <xf numFmtId="171" fontId="11" fillId="0" borderId="0" xfId="1137" applyNumberFormat="1" applyFont="1" applyFill="1" applyAlignment="1">
      <alignment horizontal="right"/>
    </xf>
    <xf numFmtId="40" fontId="11" fillId="0" borderId="35" xfId="723" applyNumberFormat="1" applyFont="1" applyFill="1" applyBorder="1"/>
    <xf numFmtId="171" fontId="11" fillId="0" borderId="0" xfId="1137" applyNumberFormat="1" applyFont="1" applyFill="1" applyAlignment="1">
      <alignment horizontal="left"/>
    </xf>
    <xf numFmtId="40" fontId="11" fillId="0" borderId="36" xfId="723" applyNumberFormat="1" applyFont="1" applyFill="1" applyBorder="1"/>
    <xf numFmtId="0" fontId="11" fillId="0" borderId="35" xfId="1137" applyFont="1" applyFill="1" applyBorder="1"/>
    <xf numFmtId="40" fontId="89" fillId="0" borderId="35" xfId="723" applyNumberFormat="1" applyFont="1" applyFill="1" applyBorder="1"/>
    <xf numFmtId="171" fontId="89" fillId="0" borderId="0" xfId="1137" applyNumberFormat="1" applyFont="1" applyFill="1" applyBorder="1" applyAlignment="1">
      <alignment horizontal="left"/>
    </xf>
    <xf numFmtId="40" fontId="11" fillId="0" borderId="37" xfId="1137" applyNumberFormat="1" applyFont="1" applyFill="1" applyBorder="1"/>
    <xf numFmtId="40" fontId="11" fillId="0" borderId="37" xfId="723" applyNumberFormat="1" applyFont="1" applyFill="1" applyBorder="1"/>
    <xf numFmtId="40" fontId="40" fillId="0" borderId="34" xfId="723" applyNumberFormat="1" applyFont="1" applyFill="1" applyBorder="1"/>
    <xf numFmtId="40" fontId="11" fillId="0" borderId="0" xfId="1137" applyNumberFormat="1" applyFont="1" applyFill="1"/>
    <xf numFmtId="171" fontId="11" fillId="0" borderId="0" xfId="1137" applyNumberFormat="1" applyFont="1" applyFill="1"/>
    <xf numFmtId="0" fontId="11" fillId="0" borderId="37" xfId="1137" applyFont="1" applyFill="1" applyBorder="1"/>
    <xf numFmtId="43" fontId="11" fillId="0" borderId="36" xfId="1137" applyNumberFormat="1" applyFont="1" applyFill="1" applyBorder="1"/>
    <xf numFmtId="0" fontId="11" fillId="0" borderId="0" xfId="1137" applyFont="1" applyFill="1" applyBorder="1"/>
    <xf numFmtId="171" fontId="86" fillId="0" borderId="0" xfId="1137" applyNumberFormat="1" applyFill="1" applyAlignment="1">
      <alignment horizontal="right"/>
    </xf>
    <xf numFmtId="40" fontId="11" fillId="0" borderId="36" xfId="1137" applyNumberFormat="1" applyFont="1" applyFill="1" applyBorder="1"/>
    <xf numFmtId="40" fontId="11" fillId="0" borderId="35" xfId="1137" applyNumberFormat="1" applyFont="1" applyFill="1" applyBorder="1"/>
    <xf numFmtId="4" fontId="11" fillId="0" borderId="0" xfId="1137" applyNumberFormat="1" applyFont="1" applyFill="1" applyBorder="1"/>
    <xf numFmtId="43" fontId="11" fillId="0" borderId="35" xfId="1137" applyNumberFormat="1" applyFont="1" applyFill="1" applyBorder="1"/>
    <xf numFmtId="0" fontId="11" fillId="0" borderId="24" xfId="1137" applyFont="1" applyFill="1" applyBorder="1"/>
    <xf numFmtId="40" fontId="11" fillId="46" borderId="0" xfId="1137" applyNumberFormat="1" applyFont="1" applyFill="1"/>
    <xf numFmtId="43" fontId="11" fillId="0" borderId="37" xfId="1137" applyNumberFormat="1" applyFont="1" applyFill="1" applyBorder="1"/>
    <xf numFmtId="4" fontId="11" fillId="0" borderId="34" xfId="1137" applyNumberFormat="1" applyFont="1" applyFill="1" applyBorder="1"/>
    <xf numFmtId="40" fontId="0" fillId="0" borderId="37" xfId="723" applyNumberFormat="1" applyFont="1" applyFill="1" applyBorder="1"/>
    <xf numFmtId="40" fontId="11" fillId="0" borderId="0" xfId="1137" applyNumberFormat="1" applyFont="1" applyFill="1" applyBorder="1"/>
    <xf numFmtId="43" fontId="11" fillId="0" borderId="35" xfId="723" applyFont="1" applyFill="1" applyBorder="1"/>
    <xf numFmtId="43" fontId="11" fillId="0" borderId="0" xfId="1137" applyNumberFormat="1" applyFont="1" applyFill="1"/>
    <xf numFmtId="4" fontId="11" fillId="0" borderId="36" xfId="1137" applyNumberFormat="1" applyFont="1" applyFill="1" applyBorder="1"/>
    <xf numFmtId="40" fontId="11" fillId="0" borderId="34" xfId="1137" applyNumberFormat="1" applyFont="1" applyFill="1" applyBorder="1"/>
    <xf numFmtId="171" fontId="11" fillId="46" borderId="0" xfId="1137" applyNumberFormat="1" applyFont="1" applyFill="1" applyBorder="1" applyAlignment="1">
      <alignment horizontal="right"/>
    </xf>
    <xf numFmtId="171" fontId="11" fillId="46" borderId="0" xfId="1137" applyNumberFormat="1" applyFont="1" applyFill="1" applyBorder="1" applyAlignment="1">
      <alignment horizontal="left"/>
    </xf>
    <xf numFmtId="40" fontId="11" fillId="0" borderId="32" xfId="1137" applyNumberFormat="1" applyFont="1" applyFill="1" applyBorder="1"/>
    <xf numFmtId="40" fontId="11" fillId="0" borderId="33" xfId="1137" applyNumberFormat="1" applyFont="1" applyFill="1" applyBorder="1"/>
    <xf numFmtId="40" fontId="11" fillId="46" borderId="0" xfId="1137" applyNumberFormat="1" applyFont="1" applyFill="1" applyBorder="1"/>
    <xf numFmtId="171" fontId="11" fillId="0" borderId="0" xfId="1137" applyNumberFormat="1" applyFont="1" applyFill="1" applyAlignment="1">
      <alignment horizontal="center" vertical="center"/>
    </xf>
    <xf numFmtId="40" fontId="11" fillId="0" borderId="0" xfId="723" applyNumberFormat="1" applyFont="1" applyFill="1" applyAlignment="1">
      <alignment vertical="center"/>
    </xf>
    <xf numFmtId="0" fontId="11" fillId="0" borderId="0" xfId="1137" applyFont="1" applyFill="1" applyAlignment="1">
      <alignment vertical="center"/>
    </xf>
    <xf numFmtId="171" fontId="86" fillId="0" borderId="0" xfId="1137" applyNumberFormat="1" applyFill="1" applyAlignment="1">
      <alignment horizontal="center" vertical="center"/>
    </xf>
    <xf numFmtId="171" fontId="90" fillId="0" borderId="0" xfId="1137" applyNumberFormat="1" applyFont="1" applyFill="1" applyAlignment="1">
      <alignment horizontal="left"/>
    </xf>
    <xf numFmtId="4" fontId="11" fillId="0" borderId="0" xfId="1137" applyNumberFormat="1" applyFont="1" applyFill="1"/>
    <xf numFmtId="43" fontId="11" fillId="0" borderId="0" xfId="723" applyFont="1" applyFill="1"/>
    <xf numFmtId="37" fontId="0" fillId="0" borderId="0" xfId="0" applyNumberFormat="1" applyAlignment="1">
      <alignment horizontal="center"/>
    </xf>
    <xf numFmtId="37" fontId="0" fillId="0" borderId="1" xfId="0" applyNumberFormat="1" applyBorder="1" applyAlignment="1">
      <alignment horizontal="left"/>
    </xf>
    <xf numFmtId="37" fontId="0" fillId="0" borderId="1" xfId="0" applyNumberFormat="1" applyBorder="1" applyAlignment="1">
      <alignment horizontal="center"/>
    </xf>
    <xf numFmtId="37" fontId="0" fillId="0" borderId="24" xfId="0" applyNumberFormat="1" applyBorder="1"/>
    <xf numFmtId="37" fontId="1" fillId="0" borderId="0" xfId="1134" applyNumberFormat="1" applyFont="1"/>
    <xf numFmtId="0" fontId="97" fillId="0" borderId="0" xfId="0" applyFont="1"/>
    <xf numFmtId="0" fontId="97" fillId="0" borderId="2" xfId="0" applyFont="1" applyBorder="1"/>
    <xf numFmtId="0" fontId="97" fillId="0" borderId="4" xfId="0" applyFont="1" applyBorder="1"/>
    <xf numFmtId="0" fontId="97" fillId="0" borderId="3" xfId="0" applyFont="1" applyBorder="1"/>
    <xf numFmtId="0" fontId="97" fillId="0" borderId="2" xfId="0" applyFont="1" applyBorder="1" applyAlignment="1">
      <alignment wrapText="1"/>
    </xf>
    <xf numFmtId="0" fontId="97" fillId="0" borderId="13" xfId="0" applyFont="1" applyBorder="1" applyAlignment="1">
      <alignment horizontal="center" wrapText="1"/>
    </xf>
    <xf numFmtId="14" fontId="97" fillId="0" borderId="13" xfId="0" applyNumberFormat="1" applyFont="1" applyBorder="1" applyAlignment="1">
      <alignment horizontal="center" wrapText="1"/>
    </xf>
    <xf numFmtId="0" fontId="97" fillId="0" borderId="0" xfId="0" applyFont="1" applyAlignment="1">
      <alignment horizontal="center" wrapText="1"/>
    </xf>
    <xf numFmtId="0" fontId="97" fillId="0" borderId="0" xfId="0" applyFont="1" applyAlignment="1">
      <alignment horizontal="center" vertical="center" wrapText="1"/>
    </xf>
    <xf numFmtId="14" fontId="97" fillId="0" borderId="24" xfId="0" applyNumberFormat="1" applyFont="1" applyBorder="1" applyAlignment="1">
      <alignment horizontal="center" vertical="center" wrapText="1"/>
    </xf>
    <xf numFmtId="0" fontId="97" fillId="0" borderId="0" xfId="0" applyFont="1" applyBorder="1" applyAlignment="1">
      <alignment horizontal="center" vertical="center" wrapText="1"/>
    </xf>
    <xf numFmtId="0" fontId="97" fillId="0" borderId="0" xfId="0" applyFont="1" applyAlignment="1">
      <alignment horizontal="center"/>
    </xf>
    <xf numFmtId="0" fontId="97" fillId="0" borderId="0" xfId="0" applyFont="1" applyBorder="1"/>
    <xf numFmtId="37" fontId="97" fillId="0" borderId="0" xfId="1134" applyNumberFormat="1" applyFont="1" applyBorder="1"/>
    <xf numFmtId="37" fontId="97" fillId="0" borderId="0" xfId="1134" applyNumberFormat="1" applyFont="1"/>
    <xf numFmtId="40" fontId="97" fillId="0" borderId="0" xfId="0" applyNumberFormat="1" applyFont="1"/>
    <xf numFmtId="37" fontId="97" fillId="0" borderId="24" xfId="1134" applyNumberFormat="1" applyFont="1" applyBorder="1"/>
    <xf numFmtId="0" fontId="97" fillId="0" borderId="0" xfId="0" applyFont="1" applyFill="1" applyBorder="1"/>
    <xf numFmtId="37" fontId="97" fillId="0" borderId="8" xfId="1134" applyNumberFormat="1" applyFont="1" applyBorder="1"/>
    <xf numFmtId="41" fontId="97" fillId="0" borderId="0" xfId="1134" applyFont="1"/>
    <xf numFmtId="41" fontId="98" fillId="0" borderId="0" xfId="1134" applyFont="1" applyAlignment="1">
      <alignment horizontal="center"/>
    </xf>
    <xf numFmtId="0" fontId="40" fillId="0" borderId="0" xfId="1153" applyFont="1" applyAlignment="1">
      <alignment horizontal="left"/>
    </xf>
    <xf numFmtId="0" fontId="113" fillId="0" borderId="0" xfId="1153"/>
    <xf numFmtId="0" fontId="40" fillId="0" borderId="0" xfId="1153" applyFont="1" applyAlignment="1"/>
    <xf numFmtId="0" fontId="113" fillId="0" borderId="0" xfId="1153" applyAlignment="1">
      <alignment horizontal="center"/>
    </xf>
    <xf numFmtId="0" fontId="113" fillId="0" borderId="0" xfId="1153" applyAlignment="1">
      <alignment horizontal="center" wrapText="1"/>
    </xf>
    <xf numFmtId="0" fontId="114" fillId="0" borderId="0" xfId="1153" applyFont="1" applyAlignment="1">
      <alignment horizontal="center" wrapText="1"/>
    </xf>
    <xf numFmtId="0" fontId="115" fillId="0" borderId="1" xfId="1153" applyFont="1" applyBorder="1" applyAlignment="1">
      <alignment horizontal="center" wrapText="1"/>
    </xf>
    <xf numFmtId="0" fontId="114" fillId="0" borderId="4" xfId="1153" applyFont="1" applyBorder="1" applyAlignment="1">
      <alignment horizontal="center"/>
    </xf>
    <xf numFmtId="0" fontId="114" fillId="0" borderId="0" xfId="1153" applyFont="1" applyAlignment="1">
      <alignment horizontal="center"/>
    </xf>
    <xf numFmtId="44" fontId="113" fillId="0" borderId="0" xfId="1153" applyNumberFormat="1"/>
    <xf numFmtId="180" fontId="113" fillId="0" borderId="0" xfId="1133" applyNumberFormat="1" applyFont="1"/>
    <xf numFmtId="44" fontId="116" fillId="0" borderId="0" xfId="1153" applyNumberFormat="1" applyFont="1"/>
    <xf numFmtId="0" fontId="117" fillId="0" borderId="0" xfId="1153" applyFont="1"/>
    <xf numFmtId="44" fontId="117" fillId="0" borderId="0" xfId="1153" applyNumberFormat="1" applyFont="1"/>
    <xf numFmtId="44" fontId="118" fillId="0" borderId="8" xfId="1153" applyNumberFormat="1" applyFont="1" applyBorder="1"/>
    <xf numFmtId="43" fontId="113" fillId="0" borderId="0" xfId="1153" applyNumberFormat="1"/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11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1137" applyFont="1" applyFill="1" applyAlignment="1">
      <alignment horizontal="left" vertical="center" indent="1"/>
    </xf>
    <xf numFmtId="0" fontId="11" fillId="0" borderId="0" xfId="1137" applyFont="1" applyFill="1" applyAlignment="1">
      <alignment horizontal="left" vertical="center" wrapText="1" indent="1"/>
    </xf>
    <xf numFmtId="0" fontId="86" fillId="0" borderId="0" xfId="1137" applyFill="1" applyAlignment="1">
      <alignment horizontal="left" vertical="center" indent="1"/>
    </xf>
    <xf numFmtId="0" fontId="86" fillId="0" borderId="1" xfId="1137" applyFill="1" applyBorder="1" applyAlignment="1">
      <alignment horizontal="center"/>
    </xf>
    <xf numFmtId="0" fontId="11" fillId="0" borderId="1" xfId="1137" applyFont="1" applyFill="1" applyBorder="1" applyAlignment="1">
      <alignment horizontal="center"/>
    </xf>
    <xf numFmtId="0" fontId="86" fillId="0" borderId="0" xfId="1137" applyFill="1" applyBorder="1" applyAlignment="1">
      <alignment horizontal="center"/>
    </xf>
    <xf numFmtId="0" fontId="11" fillId="0" borderId="0" xfId="1137" applyFont="1" applyFill="1" applyBorder="1" applyAlignment="1">
      <alignment horizontal="center"/>
    </xf>
    <xf numFmtId="0" fontId="88" fillId="0" borderId="0" xfId="1137" applyFont="1" applyFill="1" applyBorder="1" applyAlignment="1">
      <alignment horizontal="left" vertical="center"/>
    </xf>
    <xf numFmtId="0" fontId="40" fillId="0" borderId="1" xfId="1137" applyFont="1" applyFill="1" applyBorder="1" applyAlignment="1">
      <alignment horizontal="center"/>
    </xf>
    <xf numFmtId="0" fontId="83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0" fillId="44" borderId="0" xfId="890" applyNumberFormat="1" applyFont="1" applyFill="1" applyAlignment="1"/>
    <xf numFmtId="0" fontId="43" fillId="44" borderId="0" xfId="890" applyNumberFormat="1" applyFont="1" applyFill="1" applyAlignment="1"/>
    <xf numFmtId="0" fontId="40" fillId="44" borderId="0" xfId="890" applyNumberFormat="1" applyFont="1" applyFill="1" applyAlignment="1">
      <alignment horizontal="center"/>
    </xf>
    <xf numFmtId="0" fontId="141" fillId="0" borderId="0" xfId="0" applyFont="1" applyAlignment="1">
      <alignment horizontal="center"/>
    </xf>
    <xf numFmtId="0" fontId="141" fillId="0" borderId="0" xfId="0" applyFont="1"/>
    <xf numFmtId="0" fontId="141" fillId="0" borderId="0" xfId="0" applyFont="1" applyAlignment="1">
      <alignment horizontal="center"/>
    </xf>
    <xf numFmtId="0" fontId="142" fillId="0" borderId="1" xfId="0" applyFont="1" applyBorder="1" applyAlignment="1">
      <alignment horizontal="center"/>
    </xf>
    <xf numFmtId="0" fontId="141" fillId="0" borderId="4" xfId="0" applyFont="1" applyBorder="1" applyAlignment="1">
      <alignment horizontal="center" wrapText="1"/>
    </xf>
    <xf numFmtId="0" fontId="141" fillId="0" borderId="2" xfId="0" applyFont="1" applyBorder="1" applyAlignment="1">
      <alignment horizontal="center" wrapText="1"/>
    </xf>
    <xf numFmtId="0" fontId="141" fillId="0" borderId="3" xfId="0" applyFont="1" applyBorder="1" applyAlignment="1">
      <alignment horizontal="center" wrapText="1"/>
    </xf>
    <xf numFmtId="0" fontId="143" fillId="0" borderId="1" xfId="0" applyFont="1" applyBorder="1" applyAlignment="1">
      <alignment horizontal="left"/>
    </xf>
    <xf numFmtId="0" fontId="141" fillId="0" borderId="0" xfId="0" applyFont="1" applyBorder="1" applyAlignment="1">
      <alignment horizontal="center" wrapText="1"/>
    </xf>
    <xf numFmtId="0" fontId="141" fillId="0" borderId="0" xfId="0" applyFont="1" applyAlignment="1">
      <alignment horizontal="right"/>
    </xf>
    <xf numFmtId="164" fontId="141" fillId="0" borderId="0" xfId="0" applyNumberFormat="1" applyFont="1"/>
    <xf numFmtId="43" fontId="141" fillId="0" borderId="0" xfId="1133" applyFont="1"/>
    <xf numFmtId="0" fontId="141" fillId="0" borderId="1" xfId="0" applyFont="1" applyBorder="1"/>
    <xf numFmtId="164" fontId="141" fillId="0" borderId="1" xfId="0" applyNumberFormat="1" applyFont="1" applyBorder="1"/>
    <xf numFmtId="178" fontId="141" fillId="0" borderId="0" xfId="2" applyNumberFormat="1" applyFont="1"/>
    <xf numFmtId="178" fontId="141" fillId="0" borderId="0" xfId="0" applyNumberFormat="1" applyFont="1"/>
    <xf numFmtId="164" fontId="144" fillId="86" borderId="0" xfId="0" applyNumberFormat="1" applyFont="1" applyFill="1" applyAlignment="1">
      <alignment horizontal="center" wrapText="1"/>
    </xf>
    <xf numFmtId="164" fontId="145" fillId="89" borderId="0" xfId="0" applyNumberFormat="1" applyFont="1" applyFill="1"/>
    <xf numFmtId="164" fontId="146" fillId="88" borderId="0" xfId="0" applyNumberFormat="1" applyFont="1" applyFill="1"/>
    <xf numFmtId="164" fontId="141" fillId="87" borderId="0" xfId="0" applyNumberFormat="1" applyFont="1" applyFill="1"/>
    <xf numFmtId="44" fontId="141" fillId="0" borderId="0" xfId="0" applyNumberFormat="1" applyFont="1"/>
    <xf numFmtId="0" fontId="142" fillId="0" borderId="1" xfId="0" applyFont="1" applyBorder="1" applyAlignment="1">
      <alignment horizontal="center"/>
    </xf>
    <xf numFmtId="0" fontId="143" fillId="0" borderId="8" xfId="0" applyFont="1" applyBorder="1"/>
    <xf numFmtId="164" fontId="144" fillId="86" borderId="8" xfId="0" applyNumberFormat="1" applyFont="1" applyFill="1" applyBorder="1"/>
    <xf numFmtId="164" fontId="141" fillId="0" borderId="8" xfId="0" applyNumberFormat="1" applyFont="1" applyBorder="1"/>
    <xf numFmtId="0" fontId="147" fillId="0" borderId="0" xfId="0" applyFont="1" applyAlignment="1">
      <alignment horizontal="center"/>
    </xf>
    <xf numFmtId="164" fontId="148" fillId="86" borderId="8" xfId="0" applyNumberFormat="1" applyFont="1" applyFill="1" applyBorder="1"/>
    <xf numFmtId="164" fontId="147" fillId="0" borderId="8" xfId="0" applyNumberFormat="1" applyFont="1" applyBorder="1"/>
    <xf numFmtId="0" fontId="142" fillId="0" borderId="8" xfId="0" applyFont="1" applyBorder="1"/>
  </cellXfs>
  <cellStyles count="9764">
    <cellStyle name="_x0013_" xfId="3"/>
    <cellStyle name=" 1" xfId="1154"/>
    <cellStyle name=" 1 2" xfId="1155"/>
    <cellStyle name=" 1 3" xfId="1156"/>
    <cellStyle name="_x0013_ 10" xfId="1157"/>
    <cellStyle name="_x0013_ 11" xfId="1158"/>
    <cellStyle name="_x0013_ 2" xfId="1159"/>
    <cellStyle name="_x0013_ 2 2" xfId="1160"/>
    <cellStyle name="_x0013_ 3" xfId="1161"/>
    <cellStyle name="_x0013_ 4" xfId="1162"/>
    <cellStyle name="_x0013_ 5" xfId="1163"/>
    <cellStyle name="_x0013_ 6" xfId="1164"/>
    <cellStyle name="_x0013_ 7" xfId="1165"/>
    <cellStyle name="_x0013_ 8" xfId="1166"/>
    <cellStyle name="_x0013_ 9" xfId="1167"/>
    <cellStyle name="_(C) 2007 CB Weather Adjust" xfId="1168"/>
    <cellStyle name="_(C) 2007 CB Weather Adjust (2)" xfId="1169"/>
    <cellStyle name="_09GRC Gas Transport For Review" xfId="4"/>
    <cellStyle name="_09GRC Gas Transport For Review 2" xfId="1170"/>
    <cellStyle name="_09GRC Gas Transport For Review 2 2" xfId="1171"/>
    <cellStyle name="_09GRC Gas Transport For Review 3" xfId="1172"/>
    <cellStyle name="_09GRC Gas Transport For Review_Book4" xfId="1173"/>
    <cellStyle name="_09GRC Gas Transport For Review_Book4 2" xfId="1174"/>
    <cellStyle name="_09GRC Gas Transport For Review_Book4 2 2" xfId="1175"/>
    <cellStyle name="_09GRC Gas Transport For Review_Book4 3" xfId="1176"/>
    <cellStyle name="_x0013__16.07E Wild Horse Wind Expansionwrkingfile" xfId="1177"/>
    <cellStyle name="_x0013__16.07E Wild Horse Wind Expansionwrkingfile 2" xfId="1178"/>
    <cellStyle name="_x0013__16.07E Wild Horse Wind Expansionwrkingfile 2 2" xfId="1179"/>
    <cellStyle name="_x0013__16.07E Wild Horse Wind Expansionwrkingfile 3" xfId="1180"/>
    <cellStyle name="_x0013__16.07E Wild Horse Wind Expansionwrkingfile SF" xfId="1181"/>
    <cellStyle name="_x0013__16.07E Wild Horse Wind Expansionwrkingfile SF 2" xfId="1182"/>
    <cellStyle name="_x0013__16.07E Wild Horse Wind Expansionwrkingfile SF 2 2" xfId="1183"/>
    <cellStyle name="_x0013__16.07E Wild Horse Wind Expansionwrkingfile SF 3" xfId="1184"/>
    <cellStyle name="_x0013__16.37E Wild Horse Expansion DeferralRevwrkingfile SF" xfId="1185"/>
    <cellStyle name="_x0013__16.37E Wild Horse Expansion DeferralRevwrkingfile SF 2" xfId="1186"/>
    <cellStyle name="_x0013__16.37E Wild Horse Expansion DeferralRevwrkingfile SF 2 2" xfId="1187"/>
    <cellStyle name="_x0013__16.37E Wild Horse Expansion DeferralRevwrkingfile SF 3" xfId="1188"/>
    <cellStyle name="_2.01G Temp Normalization(C)" xfId="1189"/>
    <cellStyle name="_2.05G Pass-Through Revenue and Expenses" xfId="1190"/>
    <cellStyle name="_2.11G Interest on Customer Deposits" xfId="1191"/>
    <cellStyle name="_2008 Strat Plan Power Costs Forecast V2 (2009 Update)" xfId="1192"/>
    <cellStyle name="_2008 Strat Plan Power Costs Forecast V2 (2009 Update) 2" xfId="1193"/>
    <cellStyle name="_2008 Strat Plan Power Costs Forecast V2 (2009 Update)_NIM Summary" xfId="1194"/>
    <cellStyle name="_2008 Strat Plan Power Costs Forecast V2 (2009 Update)_NIM Summary 2" xfId="1195"/>
    <cellStyle name="_4.01E Temp Normalization" xfId="1196"/>
    <cellStyle name="_4.03G Lease Everett Delta" xfId="1197"/>
    <cellStyle name="_4.04G Pass-Through Revenue and ExpensesWFMI" xfId="1198"/>
    <cellStyle name="_4.06E Pass Throughs" xfId="5"/>
    <cellStyle name="_4.06E Pass Throughs 2" xfId="6"/>
    <cellStyle name="_4.06E Pass Throughs 2 2" xfId="1199"/>
    <cellStyle name="_4.06E Pass Throughs 2 2 2" xfId="1200"/>
    <cellStyle name="_4.06E Pass Throughs 2 3" xfId="1201"/>
    <cellStyle name="_4.06E Pass Throughs 3" xfId="1202"/>
    <cellStyle name="_4.06E Pass Throughs 3 2" xfId="1203"/>
    <cellStyle name="_4.06E Pass Throughs 3 2 2" xfId="1204"/>
    <cellStyle name="_4.06E Pass Throughs 3 3" xfId="1205"/>
    <cellStyle name="_4.06E Pass Throughs 3 3 2" xfId="1206"/>
    <cellStyle name="_4.06E Pass Throughs 3 4" xfId="1207"/>
    <cellStyle name="_4.06E Pass Throughs 3 4 2" xfId="1208"/>
    <cellStyle name="_4.06E Pass Throughs 4" xfId="1209"/>
    <cellStyle name="_4.06E Pass Throughs 4 2" xfId="1210"/>
    <cellStyle name="_4.06E Pass Throughs 5" xfId="1211"/>
    <cellStyle name="_4.06E Pass Throughs 6" xfId="1212"/>
    <cellStyle name="_4.06E Pass Throughs 7" xfId="1213"/>
    <cellStyle name="_4.06E Pass Throughs_04 07E Wild Horse Wind Expansion (C) (2)" xfId="7"/>
    <cellStyle name="_4.06E Pass Throughs_04 07E Wild Horse Wind Expansion (C) (2) 2" xfId="1214"/>
    <cellStyle name="_4.06E Pass Throughs_04 07E Wild Horse Wind Expansion (C) (2) 2 2" xfId="1215"/>
    <cellStyle name="_4.06E Pass Throughs_04 07E Wild Horse Wind Expansion (C) (2) 3" xfId="1216"/>
    <cellStyle name="_4.06E Pass Throughs_04 07E Wild Horse Wind Expansion (C) (2)_Adj Bench DR 3 for Initial Briefs (Electric)" xfId="1217"/>
    <cellStyle name="_4.06E Pass Throughs_04 07E Wild Horse Wind Expansion (C) (2)_Adj Bench DR 3 for Initial Briefs (Electric) 2" xfId="1218"/>
    <cellStyle name="_4.06E Pass Throughs_04 07E Wild Horse Wind Expansion (C) (2)_Adj Bench DR 3 for Initial Briefs (Electric) 2 2" xfId="1219"/>
    <cellStyle name="_4.06E Pass Throughs_04 07E Wild Horse Wind Expansion (C) (2)_Adj Bench DR 3 for Initial Briefs (Electric) 3" xfId="1220"/>
    <cellStyle name="_4.06E Pass Throughs_04 07E Wild Horse Wind Expansion (C) (2)_Book1" xfId="1221"/>
    <cellStyle name="_4.06E Pass Throughs_04 07E Wild Horse Wind Expansion (C) (2)_Electric Rev Req Model (2009 GRC) " xfId="8"/>
    <cellStyle name="_4.06E Pass Throughs_04 07E Wild Horse Wind Expansion (C) (2)_Electric Rev Req Model (2009 GRC)  2" xfId="1222"/>
    <cellStyle name="_4.06E Pass Throughs_04 07E Wild Horse Wind Expansion (C) (2)_Electric Rev Req Model (2009 GRC)  2 2" xfId="1223"/>
    <cellStyle name="_4.06E Pass Throughs_04 07E Wild Horse Wind Expansion (C) (2)_Electric Rev Req Model (2009 GRC)  3" xfId="1224"/>
    <cellStyle name="_4.06E Pass Throughs_04 07E Wild Horse Wind Expansion (C) (2)_Electric Rev Req Model (2009 GRC) Rebuttal" xfId="1225"/>
    <cellStyle name="_4.06E Pass Throughs_04 07E Wild Horse Wind Expansion (C) (2)_Electric Rev Req Model (2009 GRC) Rebuttal 2" xfId="1226"/>
    <cellStyle name="_4.06E Pass Throughs_04 07E Wild Horse Wind Expansion (C) (2)_Electric Rev Req Model (2009 GRC) Rebuttal 2 2" xfId="1227"/>
    <cellStyle name="_4.06E Pass Throughs_04 07E Wild Horse Wind Expansion (C) (2)_Electric Rev Req Model (2009 GRC) Rebuttal 3" xfId="1228"/>
    <cellStyle name="_4.06E Pass Throughs_04 07E Wild Horse Wind Expansion (C) (2)_Electric Rev Req Model (2009 GRC) Rebuttal REmoval of New  WH Solar AdjustMI" xfId="1229"/>
    <cellStyle name="_4.06E Pass Throughs_04 07E Wild Horse Wind Expansion (C) (2)_Electric Rev Req Model (2009 GRC) Rebuttal REmoval of New  WH Solar AdjustMI 2" xfId="1230"/>
    <cellStyle name="_4.06E Pass Throughs_04 07E Wild Horse Wind Expansion (C) (2)_Electric Rev Req Model (2009 GRC) Rebuttal REmoval of New  WH Solar AdjustMI 2 2" xfId="1231"/>
    <cellStyle name="_4.06E Pass Throughs_04 07E Wild Horse Wind Expansion (C) (2)_Electric Rev Req Model (2009 GRC) Rebuttal REmoval of New  WH Solar AdjustMI 3" xfId="1232"/>
    <cellStyle name="_4.06E Pass Throughs_04 07E Wild Horse Wind Expansion (C) (2)_Electric Rev Req Model (2009 GRC) Revised 01-18-2010" xfId="1233"/>
    <cellStyle name="_4.06E Pass Throughs_04 07E Wild Horse Wind Expansion (C) (2)_Electric Rev Req Model (2009 GRC) Revised 01-18-2010 2" xfId="1234"/>
    <cellStyle name="_4.06E Pass Throughs_04 07E Wild Horse Wind Expansion (C) (2)_Electric Rev Req Model (2009 GRC) Revised 01-18-2010 2 2" xfId="1235"/>
    <cellStyle name="_4.06E Pass Throughs_04 07E Wild Horse Wind Expansion (C) (2)_Electric Rev Req Model (2009 GRC) Revised 01-18-2010 3" xfId="1236"/>
    <cellStyle name="_4.06E Pass Throughs_04 07E Wild Horse Wind Expansion (C) (2)_Electric Rev Req Model (2010 GRC)" xfId="1237"/>
    <cellStyle name="_4.06E Pass Throughs_04 07E Wild Horse Wind Expansion (C) (2)_Electric Rev Req Model (2010 GRC) SF" xfId="1238"/>
    <cellStyle name="_4.06E Pass Throughs_04 07E Wild Horse Wind Expansion (C) (2)_Final Order Electric EXHIBIT A-1" xfId="1239"/>
    <cellStyle name="_4.06E Pass Throughs_04 07E Wild Horse Wind Expansion (C) (2)_Final Order Electric EXHIBIT A-1 2" xfId="1240"/>
    <cellStyle name="_4.06E Pass Throughs_04 07E Wild Horse Wind Expansion (C) (2)_Final Order Electric EXHIBIT A-1 2 2" xfId="1241"/>
    <cellStyle name="_4.06E Pass Throughs_04 07E Wild Horse Wind Expansion (C) (2)_Final Order Electric EXHIBIT A-1 3" xfId="1242"/>
    <cellStyle name="_4.06E Pass Throughs_04 07E Wild Horse Wind Expansion (C) (2)_TENASKA REGULATORY ASSET" xfId="1243"/>
    <cellStyle name="_4.06E Pass Throughs_04 07E Wild Horse Wind Expansion (C) (2)_TENASKA REGULATORY ASSET 2" xfId="1244"/>
    <cellStyle name="_4.06E Pass Throughs_04 07E Wild Horse Wind Expansion (C) (2)_TENASKA REGULATORY ASSET 2 2" xfId="1245"/>
    <cellStyle name="_4.06E Pass Throughs_04 07E Wild Horse Wind Expansion (C) (2)_TENASKA REGULATORY ASSET 3" xfId="1246"/>
    <cellStyle name="_4.06E Pass Throughs_16.37E Wild Horse Expansion DeferralRevwrkingfile SF" xfId="1247"/>
    <cellStyle name="_4.06E Pass Throughs_16.37E Wild Horse Expansion DeferralRevwrkingfile SF 2" xfId="1248"/>
    <cellStyle name="_4.06E Pass Throughs_16.37E Wild Horse Expansion DeferralRevwrkingfile SF 2 2" xfId="1249"/>
    <cellStyle name="_4.06E Pass Throughs_16.37E Wild Horse Expansion DeferralRevwrkingfile SF 3" xfId="1250"/>
    <cellStyle name="_4.06E Pass Throughs_2009 Compliance Filing PCA Exhibits for GRC" xfId="1251"/>
    <cellStyle name="_4.06E Pass Throughs_2009 GRC Compl Filing - Exhibit D" xfId="1252"/>
    <cellStyle name="_4.06E Pass Throughs_2009 GRC Compl Filing - Exhibit D 2" xfId="1253"/>
    <cellStyle name="_4.06E Pass Throughs_2010 PTC's July1_Dec31 2010 " xfId="9"/>
    <cellStyle name="_4.06E Pass Throughs_2010 PTC's Sept10_Aug11 (Version 4)" xfId="10"/>
    <cellStyle name="_4.06E Pass Throughs_3.01 Income Statement" xfId="11"/>
    <cellStyle name="_4.06E Pass Throughs_4 31 Regulatory Assets and Liabilities  7 06- Exhibit D" xfId="12"/>
    <cellStyle name="_4.06E Pass Throughs_4 31 Regulatory Assets and Liabilities  7 06- Exhibit D 2" xfId="1254"/>
    <cellStyle name="_4.06E Pass Throughs_4 31 Regulatory Assets and Liabilities  7 06- Exhibit D 2 2" xfId="1255"/>
    <cellStyle name="_4.06E Pass Throughs_4 31 Regulatory Assets and Liabilities  7 06- Exhibit D 3" xfId="1256"/>
    <cellStyle name="_4.06E Pass Throughs_4 31 Regulatory Assets and Liabilities  7 06- Exhibit D_NIM Summary" xfId="1257"/>
    <cellStyle name="_4.06E Pass Throughs_4 31 Regulatory Assets and Liabilities  7 06- Exhibit D_NIM Summary 2" xfId="1258"/>
    <cellStyle name="_4.06E Pass Throughs_4 32 Regulatory Assets and Liabilities  7 06- Exhibit D" xfId="13"/>
    <cellStyle name="_4.06E Pass Throughs_4 32 Regulatory Assets and Liabilities  7 06- Exhibit D 2" xfId="1259"/>
    <cellStyle name="_4.06E Pass Throughs_4 32 Regulatory Assets and Liabilities  7 06- Exhibit D 2 2" xfId="1260"/>
    <cellStyle name="_4.06E Pass Throughs_4 32 Regulatory Assets and Liabilities  7 06- Exhibit D 3" xfId="1261"/>
    <cellStyle name="_4.06E Pass Throughs_4 32 Regulatory Assets and Liabilities  7 06- Exhibit D_NIM Summary" xfId="1262"/>
    <cellStyle name="_4.06E Pass Throughs_4 32 Regulatory Assets and Liabilities  7 06- Exhibit D_NIM Summary 2" xfId="1263"/>
    <cellStyle name="_4.06E Pass Throughs_Att B to RECs proceeds proposal" xfId="14"/>
    <cellStyle name="_4.06E Pass Throughs_AURORA Total New" xfId="1264"/>
    <cellStyle name="_4.06E Pass Throughs_AURORA Total New 2" xfId="1265"/>
    <cellStyle name="_4.06E Pass Throughs_Backup for Attachment B 2010-09-09" xfId="15"/>
    <cellStyle name="_4.06E Pass Throughs_Bench Request - Attachment B" xfId="16"/>
    <cellStyle name="_4.06E Pass Throughs_Book2" xfId="1266"/>
    <cellStyle name="_4.06E Pass Throughs_Book2 2" xfId="1267"/>
    <cellStyle name="_4.06E Pass Throughs_Book2 2 2" xfId="1268"/>
    <cellStyle name="_4.06E Pass Throughs_Book2 3" xfId="1269"/>
    <cellStyle name="_4.06E Pass Throughs_Book2_Adj Bench DR 3 for Initial Briefs (Electric)" xfId="1270"/>
    <cellStyle name="_4.06E Pass Throughs_Book2_Adj Bench DR 3 for Initial Briefs (Electric) 2" xfId="1271"/>
    <cellStyle name="_4.06E Pass Throughs_Book2_Adj Bench DR 3 for Initial Briefs (Electric) 2 2" xfId="1272"/>
    <cellStyle name="_4.06E Pass Throughs_Book2_Adj Bench DR 3 for Initial Briefs (Electric) 3" xfId="1273"/>
    <cellStyle name="_4.06E Pass Throughs_Book2_Electric Rev Req Model (2009 GRC) Rebuttal" xfId="1274"/>
    <cellStyle name="_4.06E Pass Throughs_Book2_Electric Rev Req Model (2009 GRC) Rebuttal 2" xfId="1275"/>
    <cellStyle name="_4.06E Pass Throughs_Book2_Electric Rev Req Model (2009 GRC) Rebuttal 2 2" xfId="1276"/>
    <cellStyle name="_4.06E Pass Throughs_Book2_Electric Rev Req Model (2009 GRC) Rebuttal 3" xfId="1277"/>
    <cellStyle name="_4.06E Pass Throughs_Book2_Electric Rev Req Model (2009 GRC) Rebuttal REmoval of New  WH Solar AdjustMI" xfId="1278"/>
    <cellStyle name="_4.06E Pass Throughs_Book2_Electric Rev Req Model (2009 GRC) Rebuttal REmoval of New  WH Solar AdjustMI 2" xfId="1279"/>
    <cellStyle name="_4.06E Pass Throughs_Book2_Electric Rev Req Model (2009 GRC) Rebuttal REmoval of New  WH Solar AdjustMI 2 2" xfId="1280"/>
    <cellStyle name="_4.06E Pass Throughs_Book2_Electric Rev Req Model (2009 GRC) Rebuttal REmoval of New  WH Solar AdjustMI 3" xfId="1281"/>
    <cellStyle name="_4.06E Pass Throughs_Book2_Electric Rev Req Model (2009 GRC) Revised 01-18-2010" xfId="1282"/>
    <cellStyle name="_4.06E Pass Throughs_Book2_Electric Rev Req Model (2009 GRC) Revised 01-18-2010 2" xfId="1283"/>
    <cellStyle name="_4.06E Pass Throughs_Book2_Electric Rev Req Model (2009 GRC) Revised 01-18-2010 2 2" xfId="1284"/>
    <cellStyle name="_4.06E Pass Throughs_Book2_Electric Rev Req Model (2009 GRC) Revised 01-18-2010 3" xfId="1285"/>
    <cellStyle name="_4.06E Pass Throughs_Book2_Final Order Electric EXHIBIT A-1" xfId="1286"/>
    <cellStyle name="_4.06E Pass Throughs_Book2_Final Order Electric EXHIBIT A-1 2" xfId="1287"/>
    <cellStyle name="_4.06E Pass Throughs_Book2_Final Order Electric EXHIBIT A-1 2 2" xfId="1288"/>
    <cellStyle name="_4.06E Pass Throughs_Book2_Final Order Electric EXHIBIT A-1 3" xfId="1289"/>
    <cellStyle name="_4.06E Pass Throughs_Book4" xfId="1290"/>
    <cellStyle name="_4.06E Pass Throughs_Book4 2" xfId="1291"/>
    <cellStyle name="_4.06E Pass Throughs_Book4 2 2" xfId="1292"/>
    <cellStyle name="_4.06E Pass Throughs_Book4 3" xfId="1293"/>
    <cellStyle name="_4.06E Pass Throughs_Book9" xfId="17"/>
    <cellStyle name="_4.06E Pass Throughs_Book9 2" xfId="1294"/>
    <cellStyle name="_4.06E Pass Throughs_Book9 2 2" xfId="1295"/>
    <cellStyle name="_4.06E Pass Throughs_Book9 3" xfId="1296"/>
    <cellStyle name="_4.06E Pass Throughs_Chelan PUD Power Costs (8-10)" xfId="1297"/>
    <cellStyle name="_4.06E Pass Throughs_DWH-08 (Rate Spread &amp; Design Workpapers)" xfId="18"/>
    <cellStyle name="_4.06E Pass Throughs_Final 2008 PTC Rate Design Workpapers 10.27.08" xfId="19"/>
    <cellStyle name="_4.06E Pass Throughs_INPUTS" xfId="20"/>
    <cellStyle name="_4.06E Pass Throughs_INPUTS 2" xfId="1298"/>
    <cellStyle name="_4.06E Pass Throughs_INPUTS 2 2" xfId="1299"/>
    <cellStyle name="_4.06E Pass Throughs_INPUTS 3" xfId="1300"/>
    <cellStyle name="_4.06E Pass Throughs_Low Income 2010 RevRequirement" xfId="21"/>
    <cellStyle name="_4.06E Pass Throughs_Low Income 2010 RevRequirement (2)" xfId="22"/>
    <cellStyle name="_4.06E Pass Throughs_NIM Summary" xfId="1301"/>
    <cellStyle name="_4.06E Pass Throughs_NIM Summary 09GRC" xfId="1302"/>
    <cellStyle name="_4.06E Pass Throughs_NIM Summary 09GRC 2" xfId="1303"/>
    <cellStyle name="_4.06E Pass Throughs_NIM Summary 2" xfId="1304"/>
    <cellStyle name="_4.06E Pass Throughs_NIM Summary 3" xfId="1305"/>
    <cellStyle name="_4.06E Pass Throughs_NIM Summary 4" xfId="1306"/>
    <cellStyle name="_4.06E Pass Throughs_NIM Summary 5" xfId="1307"/>
    <cellStyle name="_4.06E Pass Throughs_NIM Summary 6" xfId="1308"/>
    <cellStyle name="_4.06E Pass Throughs_NIM Summary 7" xfId="1309"/>
    <cellStyle name="_4.06E Pass Throughs_NIM Summary 8" xfId="1310"/>
    <cellStyle name="_4.06E Pass Throughs_NIM Summary 9" xfId="1311"/>
    <cellStyle name="_4.06E Pass Throughs_Oct2010toSep2011LwIncLead" xfId="23"/>
    <cellStyle name="_4.06E Pass Throughs_PCA 10 -  Exhibit D from A Kellogg Jan 2011" xfId="1312"/>
    <cellStyle name="_4.06E Pass Throughs_PCA 10 -  Exhibit D from A Kellogg July 2011" xfId="1313"/>
    <cellStyle name="_4.06E Pass Throughs_PCA 10 -  Exhibit D from S Free Rcv'd 12-11" xfId="1314"/>
    <cellStyle name="_4.06E Pass Throughs_PCA 9 -  Exhibit D April 2010" xfId="1315"/>
    <cellStyle name="_4.06E Pass Throughs_PCA 9 -  Exhibit D April 2010 (3)" xfId="1316"/>
    <cellStyle name="_4.06E Pass Throughs_PCA 9 -  Exhibit D April 2010 (3) 2" xfId="1317"/>
    <cellStyle name="_4.06E Pass Throughs_PCA 9 -  Exhibit D Nov 2010" xfId="1318"/>
    <cellStyle name="_4.06E Pass Throughs_PCA 9 - Exhibit D at August 2010" xfId="1319"/>
    <cellStyle name="_4.06E Pass Throughs_PCA 9 - Exhibit D June 2010 GRC" xfId="1320"/>
    <cellStyle name="_4.06E Pass Throughs_Power Costs - Comparison bx Rbtl-Staff-Jt-PC" xfId="1321"/>
    <cellStyle name="_4.06E Pass Throughs_Power Costs - Comparison bx Rbtl-Staff-Jt-PC 2" xfId="1322"/>
    <cellStyle name="_4.06E Pass Throughs_Power Costs - Comparison bx Rbtl-Staff-Jt-PC 2 2" xfId="1323"/>
    <cellStyle name="_4.06E Pass Throughs_Power Costs - Comparison bx Rbtl-Staff-Jt-PC 3" xfId="1324"/>
    <cellStyle name="_4.06E Pass Throughs_Power Costs - Comparison bx Rbtl-Staff-Jt-PC_Adj Bench DR 3 for Initial Briefs (Electric)" xfId="1325"/>
    <cellStyle name="_4.06E Pass Throughs_Power Costs - Comparison bx Rbtl-Staff-Jt-PC_Adj Bench DR 3 for Initial Briefs (Electric) 2" xfId="1326"/>
    <cellStyle name="_4.06E Pass Throughs_Power Costs - Comparison bx Rbtl-Staff-Jt-PC_Adj Bench DR 3 for Initial Briefs (Electric) 2 2" xfId="1327"/>
    <cellStyle name="_4.06E Pass Throughs_Power Costs - Comparison bx Rbtl-Staff-Jt-PC_Adj Bench DR 3 for Initial Briefs (Electric) 3" xfId="1328"/>
    <cellStyle name="_4.06E Pass Throughs_Power Costs - Comparison bx Rbtl-Staff-Jt-PC_Electric Rev Req Model (2009 GRC) Rebuttal" xfId="1329"/>
    <cellStyle name="_4.06E Pass Throughs_Power Costs - Comparison bx Rbtl-Staff-Jt-PC_Electric Rev Req Model (2009 GRC) Rebuttal 2" xfId="1330"/>
    <cellStyle name="_4.06E Pass Throughs_Power Costs - Comparison bx Rbtl-Staff-Jt-PC_Electric Rev Req Model (2009 GRC) Rebuttal 2 2" xfId="1331"/>
    <cellStyle name="_4.06E Pass Throughs_Power Costs - Comparison bx Rbtl-Staff-Jt-PC_Electric Rev Req Model (2009 GRC) Rebuttal 3" xfId="1332"/>
    <cellStyle name="_4.06E Pass Throughs_Power Costs - Comparison bx Rbtl-Staff-Jt-PC_Electric Rev Req Model (2009 GRC) Rebuttal REmoval of New  WH Solar AdjustMI" xfId="1333"/>
    <cellStyle name="_4.06E Pass Throughs_Power Costs - Comparison bx Rbtl-Staff-Jt-PC_Electric Rev Req Model (2009 GRC) Rebuttal REmoval of New  WH Solar AdjustMI 2" xfId="1334"/>
    <cellStyle name="_4.06E Pass Throughs_Power Costs - Comparison bx Rbtl-Staff-Jt-PC_Electric Rev Req Model (2009 GRC) Rebuttal REmoval of New  WH Solar AdjustMI 2 2" xfId="1335"/>
    <cellStyle name="_4.06E Pass Throughs_Power Costs - Comparison bx Rbtl-Staff-Jt-PC_Electric Rev Req Model (2009 GRC) Rebuttal REmoval of New  WH Solar AdjustMI 3" xfId="1336"/>
    <cellStyle name="_4.06E Pass Throughs_Power Costs - Comparison bx Rbtl-Staff-Jt-PC_Electric Rev Req Model (2009 GRC) Revised 01-18-2010" xfId="1337"/>
    <cellStyle name="_4.06E Pass Throughs_Power Costs - Comparison bx Rbtl-Staff-Jt-PC_Electric Rev Req Model (2009 GRC) Revised 01-18-2010 2" xfId="1338"/>
    <cellStyle name="_4.06E Pass Throughs_Power Costs - Comparison bx Rbtl-Staff-Jt-PC_Electric Rev Req Model (2009 GRC) Revised 01-18-2010 2 2" xfId="1339"/>
    <cellStyle name="_4.06E Pass Throughs_Power Costs - Comparison bx Rbtl-Staff-Jt-PC_Electric Rev Req Model (2009 GRC) Revised 01-18-2010 3" xfId="1340"/>
    <cellStyle name="_4.06E Pass Throughs_Power Costs - Comparison bx Rbtl-Staff-Jt-PC_Final Order Electric EXHIBIT A-1" xfId="1341"/>
    <cellStyle name="_4.06E Pass Throughs_Power Costs - Comparison bx Rbtl-Staff-Jt-PC_Final Order Electric EXHIBIT A-1 2" xfId="1342"/>
    <cellStyle name="_4.06E Pass Throughs_Power Costs - Comparison bx Rbtl-Staff-Jt-PC_Final Order Electric EXHIBIT A-1 2 2" xfId="1343"/>
    <cellStyle name="_4.06E Pass Throughs_Power Costs - Comparison bx Rbtl-Staff-Jt-PC_Final Order Electric EXHIBIT A-1 3" xfId="1344"/>
    <cellStyle name="_4.06E Pass Throughs_Production Adj 4.37" xfId="24"/>
    <cellStyle name="_4.06E Pass Throughs_Production Adj 4.37 2" xfId="1345"/>
    <cellStyle name="_4.06E Pass Throughs_Production Adj 4.37 2 2" xfId="1346"/>
    <cellStyle name="_4.06E Pass Throughs_Production Adj 4.37 3" xfId="1347"/>
    <cellStyle name="_4.06E Pass Throughs_Purchased Power Adj 4.03" xfId="25"/>
    <cellStyle name="_4.06E Pass Throughs_Purchased Power Adj 4.03 2" xfId="1348"/>
    <cellStyle name="_4.06E Pass Throughs_Purchased Power Adj 4.03 2 2" xfId="1349"/>
    <cellStyle name="_4.06E Pass Throughs_Purchased Power Adj 4.03 3" xfId="1350"/>
    <cellStyle name="_4.06E Pass Throughs_Rebuttal Power Costs" xfId="1351"/>
    <cellStyle name="_4.06E Pass Throughs_Rebuttal Power Costs 2" xfId="1352"/>
    <cellStyle name="_4.06E Pass Throughs_Rebuttal Power Costs 2 2" xfId="1353"/>
    <cellStyle name="_4.06E Pass Throughs_Rebuttal Power Costs 3" xfId="1354"/>
    <cellStyle name="_4.06E Pass Throughs_Rebuttal Power Costs_Adj Bench DR 3 for Initial Briefs (Electric)" xfId="1355"/>
    <cellStyle name="_4.06E Pass Throughs_Rebuttal Power Costs_Adj Bench DR 3 for Initial Briefs (Electric) 2" xfId="1356"/>
    <cellStyle name="_4.06E Pass Throughs_Rebuttal Power Costs_Adj Bench DR 3 for Initial Briefs (Electric) 2 2" xfId="1357"/>
    <cellStyle name="_4.06E Pass Throughs_Rebuttal Power Costs_Adj Bench DR 3 for Initial Briefs (Electric) 3" xfId="1358"/>
    <cellStyle name="_4.06E Pass Throughs_Rebuttal Power Costs_Electric Rev Req Model (2009 GRC) Rebuttal" xfId="1359"/>
    <cellStyle name="_4.06E Pass Throughs_Rebuttal Power Costs_Electric Rev Req Model (2009 GRC) Rebuttal 2" xfId="1360"/>
    <cellStyle name="_4.06E Pass Throughs_Rebuttal Power Costs_Electric Rev Req Model (2009 GRC) Rebuttal 2 2" xfId="1361"/>
    <cellStyle name="_4.06E Pass Throughs_Rebuttal Power Costs_Electric Rev Req Model (2009 GRC) Rebuttal 3" xfId="1362"/>
    <cellStyle name="_4.06E Pass Throughs_Rebuttal Power Costs_Electric Rev Req Model (2009 GRC) Rebuttal REmoval of New  WH Solar AdjustMI" xfId="1363"/>
    <cellStyle name="_4.06E Pass Throughs_Rebuttal Power Costs_Electric Rev Req Model (2009 GRC) Rebuttal REmoval of New  WH Solar AdjustMI 2" xfId="1364"/>
    <cellStyle name="_4.06E Pass Throughs_Rebuttal Power Costs_Electric Rev Req Model (2009 GRC) Rebuttal REmoval of New  WH Solar AdjustMI 2 2" xfId="1365"/>
    <cellStyle name="_4.06E Pass Throughs_Rebuttal Power Costs_Electric Rev Req Model (2009 GRC) Rebuttal REmoval of New  WH Solar AdjustMI 3" xfId="1366"/>
    <cellStyle name="_4.06E Pass Throughs_Rebuttal Power Costs_Electric Rev Req Model (2009 GRC) Revised 01-18-2010" xfId="1367"/>
    <cellStyle name="_4.06E Pass Throughs_Rebuttal Power Costs_Electric Rev Req Model (2009 GRC) Revised 01-18-2010 2" xfId="1368"/>
    <cellStyle name="_4.06E Pass Throughs_Rebuttal Power Costs_Electric Rev Req Model (2009 GRC) Revised 01-18-2010 2 2" xfId="1369"/>
    <cellStyle name="_4.06E Pass Throughs_Rebuttal Power Costs_Electric Rev Req Model (2009 GRC) Revised 01-18-2010 3" xfId="1370"/>
    <cellStyle name="_4.06E Pass Throughs_Rebuttal Power Costs_Final Order Electric EXHIBIT A-1" xfId="1371"/>
    <cellStyle name="_4.06E Pass Throughs_Rebuttal Power Costs_Final Order Electric EXHIBIT A-1 2" xfId="1372"/>
    <cellStyle name="_4.06E Pass Throughs_Rebuttal Power Costs_Final Order Electric EXHIBIT A-1 2 2" xfId="1373"/>
    <cellStyle name="_4.06E Pass Throughs_Rebuttal Power Costs_Final Order Electric EXHIBIT A-1 3" xfId="1374"/>
    <cellStyle name="_4.06E Pass Throughs_RECS vs PTC's w Interest 6-28-10" xfId="26"/>
    <cellStyle name="_4.06E Pass Throughs_ROR &amp; CONV FACTOR" xfId="27"/>
    <cellStyle name="_4.06E Pass Throughs_ROR &amp; CONV FACTOR 2" xfId="1375"/>
    <cellStyle name="_4.06E Pass Throughs_ROR &amp; CONV FACTOR 2 2" xfId="1376"/>
    <cellStyle name="_4.06E Pass Throughs_ROR &amp; CONV FACTOR 3" xfId="1377"/>
    <cellStyle name="_4.06E Pass Throughs_ROR 5.02" xfId="28"/>
    <cellStyle name="_4.06E Pass Throughs_ROR 5.02 2" xfId="1378"/>
    <cellStyle name="_4.06E Pass Throughs_ROR 5.02 2 2" xfId="1379"/>
    <cellStyle name="_4.06E Pass Throughs_ROR 5.02 3" xfId="1380"/>
    <cellStyle name="_4.06E Pass Throughs_Wind Integration 10GRC" xfId="1381"/>
    <cellStyle name="_4.06E Pass Throughs_Wind Integration 10GRC 2" xfId="1382"/>
    <cellStyle name="_4.13E Montana Energy Tax" xfId="29"/>
    <cellStyle name="_4.13E Montana Energy Tax 2" xfId="30"/>
    <cellStyle name="_4.13E Montana Energy Tax 2 2" xfId="1383"/>
    <cellStyle name="_4.13E Montana Energy Tax 2 2 2" xfId="1384"/>
    <cellStyle name="_4.13E Montana Energy Tax 2 3" xfId="1385"/>
    <cellStyle name="_4.13E Montana Energy Tax 3" xfId="1386"/>
    <cellStyle name="_4.13E Montana Energy Tax 3 2" xfId="1387"/>
    <cellStyle name="_4.13E Montana Energy Tax 3 2 2" xfId="1388"/>
    <cellStyle name="_4.13E Montana Energy Tax 3 3" xfId="1389"/>
    <cellStyle name="_4.13E Montana Energy Tax 3 3 2" xfId="1390"/>
    <cellStyle name="_4.13E Montana Energy Tax 3 4" xfId="1391"/>
    <cellStyle name="_4.13E Montana Energy Tax 3 4 2" xfId="1392"/>
    <cellStyle name="_4.13E Montana Energy Tax 4" xfId="1393"/>
    <cellStyle name="_4.13E Montana Energy Tax 4 2" xfId="1394"/>
    <cellStyle name="_4.13E Montana Energy Tax 5" xfId="1395"/>
    <cellStyle name="_4.13E Montana Energy Tax 6" xfId="1396"/>
    <cellStyle name="_4.13E Montana Energy Tax 7" xfId="1397"/>
    <cellStyle name="_4.13E Montana Energy Tax_04 07E Wild Horse Wind Expansion (C) (2)" xfId="31"/>
    <cellStyle name="_4.13E Montana Energy Tax_04 07E Wild Horse Wind Expansion (C) (2) 2" xfId="1398"/>
    <cellStyle name="_4.13E Montana Energy Tax_04 07E Wild Horse Wind Expansion (C) (2) 2 2" xfId="1399"/>
    <cellStyle name="_4.13E Montana Energy Tax_04 07E Wild Horse Wind Expansion (C) (2) 3" xfId="1400"/>
    <cellStyle name="_4.13E Montana Energy Tax_04 07E Wild Horse Wind Expansion (C) (2)_Adj Bench DR 3 for Initial Briefs (Electric)" xfId="1401"/>
    <cellStyle name="_4.13E Montana Energy Tax_04 07E Wild Horse Wind Expansion (C) (2)_Adj Bench DR 3 for Initial Briefs (Electric) 2" xfId="1402"/>
    <cellStyle name="_4.13E Montana Energy Tax_04 07E Wild Horse Wind Expansion (C) (2)_Adj Bench DR 3 for Initial Briefs (Electric) 2 2" xfId="1403"/>
    <cellStyle name="_4.13E Montana Energy Tax_04 07E Wild Horse Wind Expansion (C) (2)_Adj Bench DR 3 for Initial Briefs (Electric) 3" xfId="1404"/>
    <cellStyle name="_4.13E Montana Energy Tax_04 07E Wild Horse Wind Expansion (C) (2)_Book1" xfId="1405"/>
    <cellStyle name="_4.13E Montana Energy Tax_04 07E Wild Horse Wind Expansion (C) (2)_Electric Rev Req Model (2009 GRC) " xfId="32"/>
    <cellStyle name="_4.13E Montana Energy Tax_04 07E Wild Horse Wind Expansion (C) (2)_Electric Rev Req Model (2009 GRC)  2" xfId="1406"/>
    <cellStyle name="_4.13E Montana Energy Tax_04 07E Wild Horse Wind Expansion (C) (2)_Electric Rev Req Model (2009 GRC)  2 2" xfId="1407"/>
    <cellStyle name="_4.13E Montana Energy Tax_04 07E Wild Horse Wind Expansion (C) (2)_Electric Rev Req Model (2009 GRC)  3" xfId="1408"/>
    <cellStyle name="_4.13E Montana Energy Tax_04 07E Wild Horse Wind Expansion (C) (2)_Electric Rev Req Model (2009 GRC) Rebuttal" xfId="1409"/>
    <cellStyle name="_4.13E Montana Energy Tax_04 07E Wild Horse Wind Expansion (C) (2)_Electric Rev Req Model (2009 GRC) Rebuttal 2" xfId="1410"/>
    <cellStyle name="_4.13E Montana Energy Tax_04 07E Wild Horse Wind Expansion (C) (2)_Electric Rev Req Model (2009 GRC) Rebuttal 2 2" xfId="1411"/>
    <cellStyle name="_4.13E Montana Energy Tax_04 07E Wild Horse Wind Expansion (C) (2)_Electric Rev Req Model (2009 GRC) Rebuttal 3" xfId="1412"/>
    <cellStyle name="_4.13E Montana Energy Tax_04 07E Wild Horse Wind Expansion (C) (2)_Electric Rev Req Model (2009 GRC) Rebuttal REmoval of New  WH Solar AdjustMI" xfId="1413"/>
    <cellStyle name="_4.13E Montana Energy Tax_04 07E Wild Horse Wind Expansion (C) (2)_Electric Rev Req Model (2009 GRC) Rebuttal REmoval of New  WH Solar AdjustMI 2" xfId="1414"/>
    <cellStyle name="_4.13E Montana Energy Tax_04 07E Wild Horse Wind Expansion (C) (2)_Electric Rev Req Model (2009 GRC) Rebuttal REmoval of New  WH Solar AdjustMI 2 2" xfId="1415"/>
    <cellStyle name="_4.13E Montana Energy Tax_04 07E Wild Horse Wind Expansion (C) (2)_Electric Rev Req Model (2009 GRC) Rebuttal REmoval of New  WH Solar AdjustMI 3" xfId="1416"/>
    <cellStyle name="_4.13E Montana Energy Tax_04 07E Wild Horse Wind Expansion (C) (2)_Electric Rev Req Model (2009 GRC) Revised 01-18-2010" xfId="1417"/>
    <cellStyle name="_4.13E Montana Energy Tax_04 07E Wild Horse Wind Expansion (C) (2)_Electric Rev Req Model (2009 GRC) Revised 01-18-2010 2" xfId="1418"/>
    <cellStyle name="_4.13E Montana Energy Tax_04 07E Wild Horse Wind Expansion (C) (2)_Electric Rev Req Model (2009 GRC) Revised 01-18-2010 2 2" xfId="1419"/>
    <cellStyle name="_4.13E Montana Energy Tax_04 07E Wild Horse Wind Expansion (C) (2)_Electric Rev Req Model (2009 GRC) Revised 01-18-2010 3" xfId="1420"/>
    <cellStyle name="_4.13E Montana Energy Tax_04 07E Wild Horse Wind Expansion (C) (2)_Electric Rev Req Model (2010 GRC)" xfId="1421"/>
    <cellStyle name="_4.13E Montana Energy Tax_04 07E Wild Horse Wind Expansion (C) (2)_Electric Rev Req Model (2010 GRC) SF" xfId="1422"/>
    <cellStyle name="_4.13E Montana Energy Tax_04 07E Wild Horse Wind Expansion (C) (2)_Final Order Electric EXHIBIT A-1" xfId="1423"/>
    <cellStyle name="_4.13E Montana Energy Tax_04 07E Wild Horse Wind Expansion (C) (2)_Final Order Electric EXHIBIT A-1 2" xfId="1424"/>
    <cellStyle name="_4.13E Montana Energy Tax_04 07E Wild Horse Wind Expansion (C) (2)_Final Order Electric EXHIBIT A-1 2 2" xfId="1425"/>
    <cellStyle name="_4.13E Montana Energy Tax_04 07E Wild Horse Wind Expansion (C) (2)_Final Order Electric EXHIBIT A-1 3" xfId="1426"/>
    <cellStyle name="_4.13E Montana Energy Tax_04 07E Wild Horse Wind Expansion (C) (2)_TENASKA REGULATORY ASSET" xfId="1427"/>
    <cellStyle name="_4.13E Montana Energy Tax_04 07E Wild Horse Wind Expansion (C) (2)_TENASKA REGULATORY ASSET 2" xfId="1428"/>
    <cellStyle name="_4.13E Montana Energy Tax_04 07E Wild Horse Wind Expansion (C) (2)_TENASKA REGULATORY ASSET 2 2" xfId="1429"/>
    <cellStyle name="_4.13E Montana Energy Tax_04 07E Wild Horse Wind Expansion (C) (2)_TENASKA REGULATORY ASSET 3" xfId="1430"/>
    <cellStyle name="_4.13E Montana Energy Tax_16.37E Wild Horse Expansion DeferralRevwrkingfile SF" xfId="1431"/>
    <cellStyle name="_4.13E Montana Energy Tax_16.37E Wild Horse Expansion DeferralRevwrkingfile SF 2" xfId="1432"/>
    <cellStyle name="_4.13E Montana Energy Tax_16.37E Wild Horse Expansion DeferralRevwrkingfile SF 2 2" xfId="1433"/>
    <cellStyle name="_4.13E Montana Energy Tax_16.37E Wild Horse Expansion DeferralRevwrkingfile SF 3" xfId="1434"/>
    <cellStyle name="_4.13E Montana Energy Tax_2009 Compliance Filing PCA Exhibits for GRC" xfId="1435"/>
    <cellStyle name="_4.13E Montana Energy Tax_2009 GRC Compl Filing - Exhibit D" xfId="1436"/>
    <cellStyle name="_4.13E Montana Energy Tax_2009 GRC Compl Filing - Exhibit D 2" xfId="1437"/>
    <cellStyle name="_4.13E Montana Energy Tax_2010 PTC's July1_Dec31 2010 " xfId="33"/>
    <cellStyle name="_4.13E Montana Energy Tax_2010 PTC's Sept10_Aug11 (Version 4)" xfId="34"/>
    <cellStyle name="_4.13E Montana Energy Tax_3.01 Income Statement" xfId="35"/>
    <cellStyle name="_4.13E Montana Energy Tax_4 31 Regulatory Assets and Liabilities  7 06- Exhibit D" xfId="36"/>
    <cellStyle name="_4.13E Montana Energy Tax_4 31 Regulatory Assets and Liabilities  7 06- Exhibit D 2" xfId="1438"/>
    <cellStyle name="_4.13E Montana Energy Tax_4 31 Regulatory Assets and Liabilities  7 06- Exhibit D 2 2" xfId="1439"/>
    <cellStyle name="_4.13E Montana Energy Tax_4 31 Regulatory Assets and Liabilities  7 06- Exhibit D 3" xfId="1440"/>
    <cellStyle name="_4.13E Montana Energy Tax_4 31 Regulatory Assets and Liabilities  7 06- Exhibit D_NIM Summary" xfId="1441"/>
    <cellStyle name="_4.13E Montana Energy Tax_4 31 Regulatory Assets and Liabilities  7 06- Exhibit D_NIM Summary 2" xfId="1442"/>
    <cellStyle name="_4.13E Montana Energy Tax_4 32 Regulatory Assets and Liabilities  7 06- Exhibit D" xfId="37"/>
    <cellStyle name="_4.13E Montana Energy Tax_4 32 Regulatory Assets and Liabilities  7 06- Exhibit D 2" xfId="1443"/>
    <cellStyle name="_4.13E Montana Energy Tax_4 32 Regulatory Assets and Liabilities  7 06- Exhibit D 2 2" xfId="1444"/>
    <cellStyle name="_4.13E Montana Energy Tax_4 32 Regulatory Assets and Liabilities  7 06- Exhibit D 3" xfId="1445"/>
    <cellStyle name="_4.13E Montana Energy Tax_4 32 Regulatory Assets and Liabilities  7 06- Exhibit D_NIM Summary" xfId="1446"/>
    <cellStyle name="_4.13E Montana Energy Tax_4 32 Regulatory Assets and Liabilities  7 06- Exhibit D_NIM Summary 2" xfId="1447"/>
    <cellStyle name="_4.13E Montana Energy Tax_Att B to RECs proceeds proposal" xfId="38"/>
    <cellStyle name="_4.13E Montana Energy Tax_AURORA Total New" xfId="1448"/>
    <cellStyle name="_4.13E Montana Energy Tax_AURORA Total New 2" xfId="1449"/>
    <cellStyle name="_4.13E Montana Energy Tax_Backup for Attachment B 2010-09-09" xfId="39"/>
    <cellStyle name="_4.13E Montana Energy Tax_Bench Request - Attachment B" xfId="40"/>
    <cellStyle name="_4.13E Montana Energy Tax_Book2" xfId="1450"/>
    <cellStyle name="_4.13E Montana Energy Tax_Book2 2" xfId="1451"/>
    <cellStyle name="_4.13E Montana Energy Tax_Book2 2 2" xfId="1452"/>
    <cellStyle name="_4.13E Montana Energy Tax_Book2 3" xfId="1453"/>
    <cellStyle name="_4.13E Montana Energy Tax_Book2_Adj Bench DR 3 for Initial Briefs (Electric)" xfId="1454"/>
    <cellStyle name="_4.13E Montana Energy Tax_Book2_Adj Bench DR 3 for Initial Briefs (Electric) 2" xfId="1455"/>
    <cellStyle name="_4.13E Montana Energy Tax_Book2_Adj Bench DR 3 for Initial Briefs (Electric) 2 2" xfId="1456"/>
    <cellStyle name="_4.13E Montana Energy Tax_Book2_Adj Bench DR 3 for Initial Briefs (Electric) 3" xfId="1457"/>
    <cellStyle name="_4.13E Montana Energy Tax_Book2_Electric Rev Req Model (2009 GRC) Rebuttal" xfId="1458"/>
    <cellStyle name="_4.13E Montana Energy Tax_Book2_Electric Rev Req Model (2009 GRC) Rebuttal 2" xfId="1459"/>
    <cellStyle name="_4.13E Montana Energy Tax_Book2_Electric Rev Req Model (2009 GRC) Rebuttal 2 2" xfId="1460"/>
    <cellStyle name="_4.13E Montana Energy Tax_Book2_Electric Rev Req Model (2009 GRC) Rebuttal 3" xfId="1461"/>
    <cellStyle name="_4.13E Montana Energy Tax_Book2_Electric Rev Req Model (2009 GRC) Rebuttal REmoval of New  WH Solar AdjustMI" xfId="1462"/>
    <cellStyle name="_4.13E Montana Energy Tax_Book2_Electric Rev Req Model (2009 GRC) Rebuttal REmoval of New  WH Solar AdjustMI 2" xfId="1463"/>
    <cellStyle name="_4.13E Montana Energy Tax_Book2_Electric Rev Req Model (2009 GRC) Rebuttal REmoval of New  WH Solar AdjustMI 2 2" xfId="1464"/>
    <cellStyle name="_4.13E Montana Energy Tax_Book2_Electric Rev Req Model (2009 GRC) Rebuttal REmoval of New  WH Solar AdjustMI 3" xfId="1465"/>
    <cellStyle name="_4.13E Montana Energy Tax_Book2_Electric Rev Req Model (2009 GRC) Revised 01-18-2010" xfId="1466"/>
    <cellStyle name="_4.13E Montana Energy Tax_Book2_Electric Rev Req Model (2009 GRC) Revised 01-18-2010 2" xfId="1467"/>
    <cellStyle name="_4.13E Montana Energy Tax_Book2_Electric Rev Req Model (2009 GRC) Revised 01-18-2010 2 2" xfId="1468"/>
    <cellStyle name="_4.13E Montana Energy Tax_Book2_Electric Rev Req Model (2009 GRC) Revised 01-18-2010 3" xfId="1469"/>
    <cellStyle name="_4.13E Montana Energy Tax_Book2_Final Order Electric EXHIBIT A-1" xfId="1470"/>
    <cellStyle name="_4.13E Montana Energy Tax_Book2_Final Order Electric EXHIBIT A-1 2" xfId="1471"/>
    <cellStyle name="_4.13E Montana Energy Tax_Book2_Final Order Electric EXHIBIT A-1 2 2" xfId="1472"/>
    <cellStyle name="_4.13E Montana Energy Tax_Book2_Final Order Electric EXHIBIT A-1 3" xfId="1473"/>
    <cellStyle name="_4.13E Montana Energy Tax_Book4" xfId="1474"/>
    <cellStyle name="_4.13E Montana Energy Tax_Book4 2" xfId="1475"/>
    <cellStyle name="_4.13E Montana Energy Tax_Book4 2 2" xfId="1476"/>
    <cellStyle name="_4.13E Montana Energy Tax_Book4 3" xfId="1477"/>
    <cellStyle name="_4.13E Montana Energy Tax_Book9" xfId="41"/>
    <cellStyle name="_4.13E Montana Energy Tax_Book9 2" xfId="1478"/>
    <cellStyle name="_4.13E Montana Energy Tax_Book9 2 2" xfId="1479"/>
    <cellStyle name="_4.13E Montana Energy Tax_Book9 3" xfId="1480"/>
    <cellStyle name="_4.13E Montana Energy Tax_Chelan PUD Power Costs (8-10)" xfId="1481"/>
    <cellStyle name="_4.13E Montana Energy Tax_DWH-08 (Rate Spread &amp; Design Workpapers)" xfId="42"/>
    <cellStyle name="_4.13E Montana Energy Tax_Final 2008 PTC Rate Design Workpapers 10.27.08" xfId="43"/>
    <cellStyle name="_4.13E Montana Energy Tax_INPUTS" xfId="44"/>
    <cellStyle name="_4.13E Montana Energy Tax_INPUTS 2" xfId="1482"/>
    <cellStyle name="_4.13E Montana Energy Tax_INPUTS 2 2" xfId="1483"/>
    <cellStyle name="_4.13E Montana Energy Tax_INPUTS 3" xfId="1484"/>
    <cellStyle name="_4.13E Montana Energy Tax_Low Income 2010 RevRequirement" xfId="45"/>
    <cellStyle name="_4.13E Montana Energy Tax_Low Income 2010 RevRequirement (2)" xfId="46"/>
    <cellStyle name="_4.13E Montana Energy Tax_NIM Summary" xfId="1485"/>
    <cellStyle name="_4.13E Montana Energy Tax_NIM Summary 09GRC" xfId="1486"/>
    <cellStyle name="_4.13E Montana Energy Tax_NIM Summary 09GRC 2" xfId="1487"/>
    <cellStyle name="_4.13E Montana Energy Tax_NIM Summary 2" xfId="1488"/>
    <cellStyle name="_4.13E Montana Energy Tax_NIM Summary 3" xfId="1489"/>
    <cellStyle name="_4.13E Montana Energy Tax_NIM Summary 4" xfId="1490"/>
    <cellStyle name="_4.13E Montana Energy Tax_NIM Summary 5" xfId="1491"/>
    <cellStyle name="_4.13E Montana Energy Tax_NIM Summary 6" xfId="1492"/>
    <cellStyle name="_4.13E Montana Energy Tax_NIM Summary 7" xfId="1493"/>
    <cellStyle name="_4.13E Montana Energy Tax_NIM Summary 8" xfId="1494"/>
    <cellStyle name="_4.13E Montana Energy Tax_NIM Summary 9" xfId="1495"/>
    <cellStyle name="_4.13E Montana Energy Tax_Oct2010toSep2011LwIncLead" xfId="47"/>
    <cellStyle name="_4.13E Montana Energy Tax_PCA 10 -  Exhibit D from A Kellogg Jan 2011" xfId="1496"/>
    <cellStyle name="_4.13E Montana Energy Tax_PCA 10 -  Exhibit D from A Kellogg July 2011" xfId="1497"/>
    <cellStyle name="_4.13E Montana Energy Tax_PCA 10 -  Exhibit D from S Free Rcv'd 12-11" xfId="1498"/>
    <cellStyle name="_4.13E Montana Energy Tax_PCA 9 -  Exhibit D April 2010" xfId="1499"/>
    <cellStyle name="_4.13E Montana Energy Tax_PCA 9 -  Exhibit D April 2010 (3)" xfId="1500"/>
    <cellStyle name="_4.13E Montana Energy Tax_PCA 9 -  Exhibit D April 2010 (3) 2" xfId="1501"/>
    <cellStyle name="_4.13E Montana Energy Tax_PCA 9 -  Exhibit D Nov 2010" xfId="1502"/>
    <cellStyle name="_4.13E Montana Energy Tax_PCA 9 - Exhibit D at August 2010" xfId="1503"/>
    <cellStyle name="_4.13E Montana Energy Tax_PCA 9 - Exhibit D June 2010 GRC" xfId="1504"/>
    <cellStyle name="_4.13E Montana Energy Tax_Power Costs - Comparison bx Rbtl-Staff-Jt-PC" xfId="1505"/>
    <cellStyle name="_4.13E Montana Energy Tax_Power Costs - Comparison bx Rbtl-Staff-Jt-PC 2" xfId="1506"/>
    <cellStyle name="_4.13E Montana Energy Tax_Power Costs - Comparison bx Rbtl-Staff-Jt-PC 2 2" xfId="1507"/>
    <cellStyle name="_4.13E Montana Energy Tax_Power Costs - Comparison bx Rbtl-Staff-Jt-PC 3" xfId="1508"/>
    <cellStyle name="_4.13E Montana Energy Tax_Power Costs - Comparison bx Rbtl-Staff-Jt-PC_Adj Bench DR 3 for Initial Briefs (Electric)" xfId="1509"/>
    <cellStyle name="_4.13E Montana Energy Tax_Power Costs - Comparison bx Rbtl-Staff-Jt-PC_Adj Bench DR 3 for Initial Briefs (Electric) 2" xfId="1510"/>
    <cellStyle name="_4.13E Montana Energy Tax_Power Costs - Comparison bx Rbtl-Staff-Jt-PC_Adj Bench DR 3 for Initial Briefs (Electric) 2 2" xfId="1511"/>
    <cellStyle name="_4.13E Montana Energy Tax_Power Costs - Comparison bx Rbtl-Staff-Jt-PC_Adj Bench DR 3 for Initial Briefs (Electric) 3" xfId="1512"/>
    <cellStyle name="_4.13E Montana Energy Tax_Power Costs - Comparison bx Rbtl-Staff-Jt-PC_Electric Rev Req Model (2009 GRC) Rebuttal" xfId="1513"/>
    <cellStyle name="_4.13E Montana Energy Tax_Power Costs - Comparison bx Rbtl-Staff-Jt-PC_Electric Rev Req Model (2009 GRC) Rebuttal 2" xfId="1514"/>
    <cellStyle name="_4.13E Montana Energy Tax_Power Costs - Comparison bx Rbtl-Staff-Jt-PC_Electric Rev Req Model (2009 GRC) Rebuttal 2 2" xfId="1515"/>
    <cellStyle name="_4.13E Montana Energy Tax_Power Costs - Comparison bx Rbtl-Staff-Jt-PC_Electric Rev Req Model (2009 GRC) Rebuttal 3" xfId="1516"/>
    <cellStyle name="_4.13E Montana Energy Tax_Power Costs - Comparison bx Rbtl-Staff-Jt-PC_Electric Rev Req Model (2009 GRC) Rebuttal REmoval of New  WH Solar AdjustMI" xfId="1517"/>
    <cellStyle name="_4.13E Montana Energy Tax_Power Costs - Comparison bx Rbtl-Staff-Jt-PC_Electric Rev Req Model (2009 GRC) Rebuttal REmoval of New  WH Solar AdjustMI 2" xfId="1518"/>
    <cellStyle name="_4.13E Montana Energy Tax_Power Costs - Comparison bx Rbtl-Staff-Jt-PC_Electric Rev Req Model (2009 GRC) Rebuttal REmoval of New  WH Solar AdjustMI 2 2" xfId="1519"/>
    <cellStyle name="_4.13E Montana Energy Tax_Power Costs - Comparison bx Rbtl-Staff-Jt-PC_Electric Rev Req Model (2009 GRC) Rebuttal REmoval of New  WH Solar AdjustMI 3" xfId="1520"/>
    <cellStyle name="_4.13E Montana Energy Tax_Power Costs - Comparison bx Rbtl-Staff-Jt-PC_Electric Rev Req Model (2009 GRC) Revised 01-18-2010" xfId="1521"/>
    <cellStyle name="_4.13E Montana Energy Tax_Power Costs - Comparison bx Rbtl-Staff-Jt-PC_Electric Rev Req Model (2009 GRC) Revised 01-18-2010 2" xfId="1522"/>
    <cellStyle name="_4.13E Montana Energy Tax_Power Costs - Comparison bx Rbtl-Staff-Jt-PC_Electric Rev Req Model (2009 GRC) Revised 01-18-2010 2 2" xfId="1523"/>
    <cellStyle name="_4.13E Montana Energy Tax_Power Costs - Comparison bx Rbtl-Staff-Jt-PC_Electric Rev Req Model (2009 GRC) Revised 01-18-2010 3" xfId="1524"/>
    <cellStyle name="_4.13E Montana Energy Tax_Power Costs - Comparison bx Rbtl-Staff-Jt-PC_Final Order Electric EXHIBIT A-1" xfId="1525"/>
    <cellStyle name="_4.13E Montana Energy Tax_Power Costs - Comparison bx Rbtl-Staff-Jt-PC_Final Order Electric EXHIBIT A-1 2" xfId="1526"/>
    <cellStyle name="_4.13E Montana Energy Tax_Power Costs - Comparison bx Rbtl-Staff-Jt-PC_Final Order Electric EXHIBIT A-1 2 2" xfId="1527"/>
    <cellStyle name="_4.13E Montana Energy Tax_Power Costs - Comparison bx Rbtl-Staff-Jt-PC_Final Order Electric EXHIBIT A-1 3" xfId="1528"/>
    <cellStyle name="_4.13E Montana Energy Tax_Production Adj 4.37" xfId="48"/>
    <cellStyle name="_4.13E Montana Energy Tax_Production Adj 4.37 2" xfId="1529"/>
    <cellStyle name="_4.13E Montana Energy Tax_Production Adj 4.37 2 2" xfId="1530"/>
    <cellStyle name="_4.13E Montana Energy Tax_Production Adj 4.37 3" xfId="1531"/>
    <cellStyle name="_4.13E Montana Energy Tax_Purchased Power Adj 4.03" xfId="49"/>
    <cellStyle name="_4.13E Montana Energy Tax_Purchased Power Adj 4.03 2" xfId="1532"/>
    <cellStyle name="_4.13E Montana Energy Tax_Purchased Power Adj 4.03 2 2" xfId="1533"/>
    <cellStyle name="_4.13E Montana Energy Tax_Purchased Power Adj 4.03 3" xfId="1534"/>
    <cellStyle name="_4.13E Montana Energy Tax_Rebuttal Power Costs" xfId="1535"/>
    <cellStyle name="_4.13E Montana Energy Tax_Rebuttal Power Costs 2" xfId="1536"/>
    <cellStyle name="_4.13E Montana Energy Tax_Rebuttal Power Costs 2 2" xfId="1537"/>
    <cellStyle name="_4.13E Montana Energy Tax_Rebuttal Power Costs 3" xfId="1538"/>
    <cellStyle name="_4.13E Montana Energy Tax_Rebuttal Power Costs_Adj Bench DR 3 for Initial Briefs (Electric)" xfId="1539"/>
    <cellStyle name="_4.13E Montana Energy Tax_Rebuttal Power Costs_Adj Bench DR 3 for Initial Briefs (Electric) 2" xfId="1540"/>
    <cellStyle name="_4.13E Montana Energy Tax_Rebuttal Power Costs_Adj Bench DR 3 for Initial Briefs (Electric) 2 2" xfId="1541"/>
    <cellStyle name="_4.13E Montana Energy Tax_Rebuttal Power Costs_Adj Bench DR 3 for Initial Briefs (Electric) 3" xfId="1542"/>
    <cellStyle name="_4.13E Montana Energy Tax_Rebuttal Power Costs_Electric Rev Req Model (2009 GRC) Rebuttal" xfId="1543"/>
    <cellStyle name="_4.13E Montana Energy Tax_Rebuttal Power Costs_Electric Rev Req Model (2009 GRC) Rebuttal 2" xfId="1544"/>
    <cellStyle name="_4.13E Montana Energy Tax_Rebuttal Power Costs_Electric Rev Req Model (2009 GRC) Rebuttal 2 2" xfId="1545"/>
    <cellStyle name="_4.13E Montana Energy Tax_Rebuttal Power Costs_Electric Rev Req Model (2009 GRC) Rebuttal 3" xfId="1546"/>
    <cellStyle name="_4.13E Montana Energy Tax_Rebuttal Power Costs_Electric Rev Req Model (2009 GRC) Rebuttal REmoval of New  WH Solar AdjustMI" xfId="1547"/>
    <cellStyle name="_4.13E Montana Energy Tax_Rebuttal Power Costs_Electric Rev Req Model (2009 GRC) Rebuttal REmoval of New  WH Solar AdjustMI 2" xfId="1548"/>
    <cellStyle name="_4.13E Montana Energy Tax_Rebuttal Power Costs_Electric Rev Req Model (2009 GRC) Rebuttal REmoval of New  WH Solar AdjustMI 2 2" xfId="1549"/>
    <cellStyle name="_4.13E Montana Energy Tax_Rebuttal Power Costs_Electric Rev Req Model (2009 GRC) Rebuttal REmoval of New  WH Solar AdjustMI 3" xfId="1550"/>
    <cellStyle name="_4.13E Montana Energy Tax_Rebuttal Power Costs_Electric Rev Req Model (2009 GRC) Revised 01-18-2010" xfId="1551"/>
    <cellStyle name="_4.13E Montana Energy Tax_Rebuttal Power Costs_Electric Rev Req Model (2009 GRC) Revised 01-18-2010 2" xfId="1552"/>
    <cellStyle name="_4.13E Montana Energy Tax_Rebuttal Power Costs_Electric Rev Req Model (2009 GRC) Revised 01-18-2010 2 2" xfId="1553"/>
    <cellStyle name="_4.13E Montana Energy Tax_Rebuttal Power Costs_Electric Rev Req Model (2009 GRC) Revised 01-18-2010 3" xfId="1554"/>
    <cellStyle name="_4.13E Montana Energy Tax_Rebuttal Power Costs_Final Order Electric EXHIBIT A-1" xfId="1555"/>
    <cellStyle name="_4.13E Montana Energy Tax_Rebuttal Power Costs_Final Order Electric EXHIBIT A-1 2" xfId="1556"/>
    <cellStyle name="_4.13E Montana Energy Tax_Rebuttal Power Costs_Final Order Electric EXHIBIT A-1 2 2" xfId="1557"/>
    <cellStyle name="_4.13E Montana Energy Tax_Rebuttal Power Costs_Final Order Electric EXHIBIT A-1 3" xfId="1558"/>
    <cellStyle name="_4.13E Montana Energy Tax_RECS vs PTC's w Interest 6-28-10" xfId="50"/>
    <cellStyle name="_4.13E Montana Energy Tax_ROR &amp; CONV FACTOR" xfId="51"/>
    <cellStyle name="_4.13E Montana Energy Tax_ROR &amp; CONV FACTOR 2" xfId="1559"/>
    <cellStyle name="_4.13E Montana Energy Tax_ROR &amp; CONV FACTOR 2 2" xfId="1560"/>
    <cellStyle name="_4.13E Montana Energy Tax_ROR &amp; CONV FACTOR 3" xfId="1561"/>
    <cellStyle name="_4.13E Montana Energy Tax_ROR 5.02" xfId="52"/>
    <cellStyle name="_4.13E Montana Energy Tax_ROR 5.02 2" xfId="1562"/>
    <cellStyle name="_4.13E Montana Energy Tax_ROR 5.02 2 2" xfId="1563"/>
    <cellStyle name="_4.13E Montana Energy Tax_ROR 5.02 3" xfId="1564"/>
    <cellStyle name="_4.13E Montana Energy Tax_Wind Integration 10GRC" xfId="1565"/>
    <cellStyle name="_4.13E Montana Energy Tax_Wind Integration 10GRC 2" xfId="1566"/>
    <cellStyle name="_4.17E Montana Energy Tax Working File" xfId="1567"/>
    <cellStyle name="_5 year summary (9-25-09)" xfId="1568"/>
    <cellStyle name="_5.03G-Conversion Factor Working FileMI" xfId="1569"/>
    <cellStyle name="_x0013__Adj Bench DR 3 for Initial Briefs (Electric)" xfId="1570"/>
    <cellStyle name="_x0013__Adj Bench DR 3 for Initial Briefs (Electric) 2" xfId="1571"/>
    <cellStyle name="_x0013__Adj Bench DR 3 for Initial Briefs (Electric) 2 2" xfId="1572"/>
    <cellStyle name="_x0013__Adj Bench DR 3 for Initial Briefs (Electric) 3" xfId="1573"/>
    <cellStyle name="_AURORA WIP" xfId="53"/>
    <cellStyle name="_AURORA WIP 2" xfId="1574"/>
    <cellStyle name="_AURORA WIP 2 2" xfId="1575"/>
    <cellStyle name="_AURORA WIP 3" xfId="1576"/>
    <cellStyle name="_AURORA WIP_Chelan PUD Power Costs (8-10)" xfId="1577"/>
    <cellStyle name="_AURORA WIP_DEM-WP(C) Costs Not In AURORA 2010GRC As Filed" xfId="1578"/>
    <cellStyle name="_AURORA WIP_DEM-WP(C) Costs Not In AURORA 2010GRC As Filed 2" xfId="1579"/>
    <cellStyle name="_AURORA WIP_NIM Summary" xfId="1580"/>
    <cellStyle name="_AURORA WIP_NIM Summary 09GRC" xfId="1581"/>
    <cellStyle name="_AURORA WIP_NIM Summary 09GRC 2" xfId="1582"/>
    <cellStyle name="_AURORA WIP_NIM Summary 2" xfId="1583"/>
    <cellStyle name="_AURORA WIP_NIM Summary 3" xfId="1584"/>
    <cellStyle name="_AURORA WIP_NIM Summary 4" xfId="1585"/>
    <cellStyle name="_AURORA WIP_NIM Summary 5" xfId="1586"/>
    <cellStyle name="_AURORA WIP_NIM Summary 6" xfId="1587"/>
    <cellStyle name="_AURORA WIP_NIM Summary 7" xfId="1588"/>
    <cellStyle name="_AURORA WIP_NIM Summary 8" xfId="1589"/>
    <cellStyle name="_AURORA WIP_NIM Summary 9" xfId="1590"/>
    <cellStyle name="_AURORA WIP_PCA 9 -  Exhibit D April 2010 (3)" xfId="1591"/>
    <cellStyle name="_AURORA WIP_PCA 9 -  Exhibit D April 2010 (3) 2" xfId="1592"/>
    <cellStyle name="_AURORA WIP_Reconciliation" xfId="1593"/>
    <cellStyle name="_AURORA WIP_Reconciliation 2" xfId="1594"/>
    <cellStyle name="_AURORA WIP_Wind Integration 10GRC" xfId="1595"/>
    <cellStyle name="_AURORA WIP_Wind Integration 10GRC 2" xfId="1596"/>
    <cellStyle name="_Book1" xfId="54"/>
    <cellStyle name="_x0013__Book1" xfId="1597"/>
    <cellStyle name="_Book1 (2)" xfId="55"/>
    <cellStyle name="_Book1 (2) 2" xfId="56"/>
    <cellStyle name="_Book1 (2) 2 2" xfId="1598"/>
    <cellStyle name="_Book1 (2) 2 2 2" xfId="1599"/>
    <cellStyle name="_Book1 (2) 2 3" xfId="1600"/>
    <cellStyle name="_Book1 (2) 3" xfId="1601"/>
    <cellStyle name="_Book1 (2) 3 2" xfId="1602"/>
    <cellStyle name="_Book1 (2) 3 2 2" xfId="1603"/>
    <cellStyle name="_Book1 (2) 3 3" xfId="1604"/>
    <cellStyle name="_Book1 (2) 3 3 2" xfId="1605"/>
    <cellStyle name="_Book1 (2) 3 4" xfId="1606"/>
    <cellStyle name="_Book1 (2) 3 4 2" xfId="1607"/>
    <cellStyle name="_Book1 (2) 4" xfId="1608"/>
    <cellStyle name="_Book1 (2) 4 2" xfId="1609"/>
    <cellStyle name="_Book1 (2) 5" xfId="1610"/>
    <cellStyle name="_Book1 (2) 6" xfId="1611"/>
    <cellStyle name="_Book1 (2) 7" xfId="1612"/>
    <cellStyle name="_Book1 (2)_04 07E Wild Horse Wind Expansion (C) (2)" xfId="57"/>
    <cellStyle name="_Book1 (2)_04 07E Wild Horse Wind Expansion (C) (2) 2" xfId="1613"/>
    <cellStyle name="_Book1 (2)_04 07E Wild Horse Wind Expansion (C) (2) 2 2" xfId="1614"/>
    <cellStyle name="_Book1 (2)_04 07E Wild Horse Wind Expansion (C) (2) 3" xfId="1615"/>
    <cellStyle name="_Book1 (2)_04 07E Wild Horse Wind Expansion (C) (2)_Adj Bench DR 3 for Initial Briefs (Electric)" xfId="1616"/>
    <cellStyle name="_Book1 (2)_04 07E Wild Horse Wind Expansion (C) (2)_Adj Bench DR 3 for Initial Briefs (Electric) 2" xfId="1617"/>
    <cellStyle name="_Book1 (2)_04 07E Wild Horse Wind Expansion (C) (2)_Adj Bench DR 3 for Initial Briefs (Electric) 2 2" xfId="1618"/>
    <cellStyle name="_Book1 (2)_04 07E Wild Horse Wind Expansion (C) (2)_Adj Bench DR 3 for Initial Briefs (Electric) 3" xfId="1619"/>
    <cellStyle name="_Book1 (2)_04 07E Wild Horse Wind Expansion (C) (2)_Book1" xfId="1620"/>
    <cellStyle name="_Book1 (2)_04 07E Wild Horse Wind Expansion (C) (2)_Electric Rev Req Model (2009 GRC) " xfId="58"/>
    <cellStyle name="_Book1 (2)_04 07E Wild Horse Wind Expansion (C) (2)_Electric Rev Req Model (2009 GRC)  2" xfId="1621"/>
    <cellStyle name="_Book1 (2)_04 07E Wild Horse Wind Expansion (C) (2)_Electric Rev Req Model (2009 GRC)  2 2" xfId="1622"/>
    <cellStyle name="_Book1 (2)_04 07E Wild Horse Wind Expansion (C) (2)_Electric Rev Req Model (2009 GRC)  3" xfId="1623"/>
    <cellStyle name="_Book1 (2)_04 07E Wild Horse Wind Expansion (C) (2)_Electric Rev Req Model (2009 GRC) Rebuttal" xfId="1624"/>
    <cellStyle name="_Book1 (2)_04 07E Wild Horse Wind Expansion (C) (2)_Electric Rev Req Model (2009 GRC) Rebuttal 2" xfId="1625"/>
    <cellStyle name="_Book1 (2)_04 07E Wild Horse Wind Expansion (C) (2)_Electric Rev Req Model (2009 GRC) Rebuttal 2 2" xfId="1626"/>
    <cellStyle name="_Book1 (2)_04 07E Wild Horse Wind Expansion (C) (2)_Electric Rev Req Model (2009 GRC) Rebuttal 3" xfId="1627"/>
    <cellStyle name="_Book1 (2)_04 07E Wild Horse Wind Expansion (C) (2)_Electric Rev Req Model (2009 GRC) Rebuttal REmoval of New  WH Solar AdjustMI" xfId="1628"/>
    <cellStyle name="_Book1 (2)_04 07E Wild Horse Wind Expansion (C) (2)_Electric Rev Req Model (2009 GRC) Rebuttal REmoval of New  WH Solar AdjustMI 2" xfId="1629"/>
    <cellStyle name="_Book1 (2)_04 07E Wild Horse Wind Expansion (C) (2)_Electric Rev Req Model (2009 GRC) Rebuttal REmoval of New  WH Solar AdjustMI 2 2" xfId="1630"/>
    <cellStyle name="_Book1 (2)_04 07E Wild Horse Wind Expansion (C) (2)_Electric Rev Req Model (2009 GRC) Rebuttal REmoval of New  WH Solar AdjustMI 3" xfId="1631"/>
    <cellStyle name="_Book1 (2)_04 07E Wild Horse Wind Expansion (C) (2)_Electric Rev Req Model (2009 GRC) Revised 01-18-2010" xfId="1632"/>
    <cellStyle name="_Book1 (2)_04 07E Wild Horse Wind Expansion (C) (2)_Electric Rev Req Model (2009 GRC) Revised 01-18-2010 2" xfId="1633"/>
    <cellStyle name="_Book1 (2)_04 07E Wild Horse Wind Expansion (C) (2)_Electric Rev Req Model (2009 GRC) Revised 01-18-2010 2 2" xfId="1634"/>
    <cellStyle name="_Book1 (2)_04 07E Wild Horse Wind Expansion (C) (2)_Electric Rev Req Model (2009 GRC) Revised 01-18-2010 3" xfId="1635"/>
    <cellStyle name="_Book1 (2)_04 07E Wild Horse Wind Expansion (C) (2)_Electric Rev Req Model (2010 GRC)" xfId="1636"/>
    <cellStyle name="_Book1 (2)_04 07E Wild Horse Wind Expansion (C) (2)_Electric Rev Req Model (2010 GRC) SF" xfId="1637"/>
    <cellStyle name="_Book1 (2)_04 07E Wild Horse Wind Expansion (C) (2)_Final Order Electric EXHIBIT A-1" xfId="1638"/>
    <cellStyle name="_Book1 (2)_04 07E Wild Horse Wind Expansion (C) (2)_Final Order Electric EXHIBIT A-1 2" xfId="1639"/>
    <cellStyle name="_Book1 (2)_04 07E Wild Horse Wind Expansion (C) (2)_Final Order Electric EXHIBIT A-1 2 2" xfId="1640"/>
    <cellStyle name="_Book1 (2)_04 07E Wild Horse Wind Expansion (C) (2)_Final Order Electric EXHIBIT A-1 3" xfId="1641"/>
    <cellStyle name="_Book1 (2)_04 07E Wild Horse Wind Expansion (C) (2)_TENASKA REGULATORY ASSET" xfId="1642"/>
    <cellStyle name="_Book1 (2)_04 07E Wild Horse Wind Expansion (C) (2)_TENASKA REGULATORY ASSET 2" xfId="1643"/>
    <cellStyle name="_Book1 (2)_04 07E Wild Horse Wind Expansion (C) (2)_TENASKA REGULATORY ASSET 2 2" xfId="1644"/>
    <cellStyle name="_Book1 (2)_04 07E Wild Horse Wind Expansion (C) (2)_TENASKA REGULATORY ASSET 3" xfId="1645"/>
    <cellStyle name="_Book1 (2)_16.37E Wild Horse Expansion DeferralRevwrkingfile SF" xfId="1646"/>
    <cellStyle name="_Book1 (2)_16.37E Wild Horse Expansion DeferralRevwrkingfile SF 2" xfId="1647"/>
    <cellStyle name="_Book1 (2)_16.37E Wild Horse Expansion DeferralRevwrkingfile SF 2 2" xfId="1648"/>
    <cellStyle name="_Book1 (2)_16.37E Wild Horse Expansion DeferralRevwrkingfile SF 3" xfId="1649"/>
    <cellStyle name="_Book1 (2)_2009 Compliance Filing PCA Exhibits for GRC" xfId="1650"/>
    <cellStyle name="_Book1 (2)_2009 GRC Compl Filing - Exhibit D" xfId="1651"/>
    <cellStyle name="_Book1 (2)_2009 GRC Compl Filing - Exhibit D 2" xfId="1652"/>
    <cellStyle name="_Book1 (2)_2010 PTC's July1_Dec31 2010 " xfId="59"/>
    <cellStyle name="_Book1 (2)_2010 PTC's Sept10_Aug11 (Version 4)" xfId="60"/>
    <cellStyle name="_Book1 (2)_3.01 Income Statement" xfId="61"/>
    <cellStyle name="_Book1 (2)_4 31 Regulatory Assets and Liabilities  7 06- Exhibit D" xfId="62"/>
    <cellStyle name="_Book1 (2)_4 31 Regulatory Assets and Liabilities  7 06- Exhibit D 2" xfId="1653"/>
    <cellStyle name="_Book1 (2)_4 31 Regulatory Assets and Liabilities  7 06- Exhibit D 2 2" xfId="1654"/>
    <cellStyle name="_Book1 (2)_4 31 Regulatory Assets and Liabilities  7 06- Exhibit D 3" xfId="1655"/>
    <cellStyle name="_Book1 (2)_4 31 Regulatory Assets and Liabilities  7 06- Exhibit D_NIM Summary" xfId="1656"/>
    <cellStyle name="_Book1 (2)_4 31 Regulatory Assets and Liabilities  7 06- Exhibit D_NIM Summary 2" xfId="1657"/>
    <cellStyle name="_Book1 (2)_4 32 Regulatory Assets and Liabilities  7 06- Exhibit D" xfId="63"/>
    <cellStyle name="_Book1 (2)_4 32 Regulatory Assets and Liabilities  7 06- Exhibit D 2" xfId="1658"/>
    <cellStyle name="_Book1 (2)_4 32 Regulatory Assets and Liabilities  7 06- Exhibit D 2 2" xfId="1659"/>
    <cellStyle name="_Book1 (2)_4 32 Regulatory Assets and Liabilities  7 06- Exhibit D 3" xfId="1660"/>
    <cellStyle name="_Book1 (2)_4 32 Regulatory Assets and Liabilities  7 06- Exhibit D_NIM Summary" xfId="1661"/>
    <cellStyle name="_Book1 (2)_4 32 Regulatory Assets and Liabilities  7 06- Exhibit D_NIM Summary 2" xfId="1662"/>
    <cellStyle name="_Book1 (2)_ACCOUNTS" xfId="1663"/>
    <cellStyle name="_Book1 (2)_Att B to RECs proceeds proposal" xfId="64"/>
    <cellStyle name="_Book1 (2)_AURORA Total New" xfId="1664"/>
    <cellStyle name="_Book1 (2)_AURORA Total New 2" xfId="1665"/>
    <cellStyle name="_Book1 (2)_Backup for Attachment B 2010-09-09" xfId="65"/>
    <cellStyle name="_Book1 (2)_Bench Request - Attachment B" xfId="66"/>
    <cellStyle name="_Book1 (2)_Book2" xfId="1666"/>
    <cellStyle name="_Book1 (2)_Book2 2" xfId="1667"/>
    <cellStyle name="_Book1 (2)_Book2 2 2" xfId="1668"/>
    <cellStyle name="_Book1 (2)_Book2 3" xfId="1669"/>
    <cellStyle name="_Book1 (2)_Book2_Adj Bench DR 3 for Initial Briefs (Electric)" xfId="1670"/>
    <cellStyle name="_Book1 (2)_Book2_Adj Bench DR 3 for Initial Briefs (Electric) 2" xfId="1671"/>
    <cellStyle name="_Book1 (2)_Book2_Adj Bench DR 3 for Initial Briefs (Electric) 2 2" xfId="1672"/>
    <cellStyle name="_Book1 (2)_Book2_Adj Bench DR 3 for Initial Briefs (Electric) 3" xfId="1673"/>
    <cellStyle name="_Book1 (2)_Book2_Electric Rev Req Model (2009 GRC) Rebuttal" xfId="1674"/>
    <cellStyle name="_Book1 (2)_Book2_Electric Rev Req Model (2009 GRC) Rebuttal 2" xfId="1675"/>
    <cellStyle name="_Book1 (2)_Book2_Electric Rev Req Model (2009 GRC) Rebuttal 2 2" xfId="1676"/>
    <cellStyle name="_Book1 (2)_Book2_Electric Rev Req Model (2009 GRC) Rebuttal 3" xfId="1677"/>
    <cellStyle name="_Book1 (2)_Book2_Electric Rev Req Model (2009 GRC) Rebuttal REmoval of New  WH Solar AdjustMI" xfId="1678"/>
    <cellStyle name="_Book1 (2)_Book2_Electric Rev Req Model (2009 GRC) Rebuttal REmoval of New  WH Solar AdjustMI 2" xfId="1679"/>
    <cellStyle name="_Book1 (2)_Book2_Electric Rev Req Model (2009 GRC) Rebuttal REmoval of New  WH Solar AdjustMI 2 2" xfId="1680"/>
    <cellStyle name="_Book1 (2)_Book2_Electric Rev Req Model (2009 GRC) Rebuttal REmoval of New  WH Solar AdjustMI 3" xfId="1681"/>
    <cellStyle name="_Book1 (2)_Book2_Electric Rev Req Model (2009 GRC) Revised 01-18-2010" xfId="1682"/>
    <cellStyle name="_Book1 (2)_Book2_Electric Rev Req Model (2009 GRC) Revised 01-18-2010 2" xfId="1683"/>
    <cellStyle name="_Book1 (2)_Book2_Electric Rev Req Model (2009 GRC) Revised 01-18-2010 2 2" xfId="1684"/>
    <cellStyle name="_Book1 (2)_Book2_Electric Rev Req Model (2009 GRC) Revised 01-18-2010 3" xfId="1685"/>
    <cellStyle name="_Book1 (2)_Book2_Final Order Electric EXHIBIT A-1" xfId="1686"/>
    <cellStyle name="_Book1 (2)_Book2_Final Order Electric EXHIBIT A-1 2" xfId="1687"/>
    <cellStyle name="_Book1 (2)_Book2_Final Order Electric EXHIBIT A-1 2 2" xfId="1688"/>
    <cellStyle name="_Book1 (2)_Book2_Final Order Electric EXHIBIT A-1 3" xfId="1689"/>
    <cellStyle name="_Book1 (2)_Book4" xfId="1690"/>
    <cellStyle name="_Book1 (2)_Book4 2" xfId="1691"/>
    <cellStyle name="_Book1 (2)_Book4 2 2" xfId="1692"/>
    <cellStyle name="_Book1 (2)_Book4 3" xfId="1693"/>
    <cellStyle name="_Book1 (2)_Book9" xfId="67"/>
    <cellStyle name="_Book1 (2)_Book9 2" xfId="1694"/>
    <cellStyle name="_Book1 (2)_Book9 2 2" xfId="1695"/>
    <cellStyle name="_Book1 (2)_Book9 3" xfId="1696"/>
    <cellStyle name="_Book1 (2)_Chelan PUD Power Costs (8-10)" xfId="1697"/>
    <cellStyle name="_Book1 (2)_DWH-08 (Rate Spread &amp; Design Workpapers)" xfId="68"/>
    <cellStyle name="_Book1 (2)_Final 2008 PTC Rate Design Workpapers 10.27.08" xfId="69"/>
    <cellStyle name="_Book1 (2)_Gas Rev Req Model (2010 GRC)" xfId="1698"/>
    <cellStyle name="_Book1 (2)_INPUTS" xfId="70"/>
    <cellStyle name="_Book1 (2)_INPUTS 2" xfId="1699"/>
    <cellStyle name="_Book1 (2)_INPUTS 2 2" xfId="1700"/>
    <cellStyle name="_Book1 (2)_INPUTS 3" xfId="1701"/>
    <cellStyle name="_Book1 (2)_Low Income 2010 RevRequirement" xfId="71"/>
    <cellStyle name="_Book1 (2)_Low Income 2010 RevRequirement (2)" xfId="72"/>
    <cellStyle name="_Book1 (2)_NIM Summary" xfId="1702"/>
    <cellStyle name="_Book1 (2)_NIM Summary 09GRC" xfId="1703"/>
    <cellStyle name="_Book1 (2)_NIM Summary 09GRC 2" xfId="1704"/>
    <cellStyle name="_Book1 (2)_NIM Summary 2" xfId="1705"/>
    <cellStyle name="_Book1 (2)_NIM Summary 3" xfId="1706"/>
    <cellStyle name="_Book1 (2)_NIM Summary 4" xfId="1707"/>
    <cellStyle name="_Book1 (2)_NIM Summary 5" xfId="1708"/>
    <cellStyle name="_Book1 (2)_NIM Summary 6" xfId="1709"/>
    <cellStyle name="_Book1 (2)_NIM Summary 7" xfId="1710"/>
    <cellStyle name="_Book1 (2)_NIM Summary 8" xfId="1711"/>
    <cellStyle name="_Book1 (2)_NIM Summary 9" xfId="1712"/>
    <cellStyle name="_Book1 (2)_Oct2010toSep2011LwIncLead" xfId="73"/>
    <cellStyle name="_Book1 (2)_PCA 10 -  Exhibit D from A Kellogg Jan 2011" xfId="1713"/>
    <cellStyle name="_Book1 (2)_PCA 10 -  Exhibit D from A Kellogg July 2011" xfId="1714"/>
    <cellStyle name="_Book1 (2)_PCA 10 -  Exhibit D from S Free Rcv'd 12-11" xfId="1715"/>
    <cellStyle name="_Book1 (2)_PCA 9 -  Exhibit D April 2010" xfId="1716"/>
    <cellStyle name="_Book1 (2)_PCA 9 -  Exhibit D April 2010 (3)" xfId="1717"/>
    <cellStyle name="_Book1 (2)_PCA 9 -  Exhibit D April 2010 (3) 2" xfId="1718"/>
    <cellStyle name="_Book1 (2)_PCA 9 -  Exhibit D Nov 2010" xfId="1719"/>
    <cellStyle name="_Book1 (2)_PCA 9 - Exhibit D at August 2010" xfId="1720"/>
    <cellStyle name="_Book1 (2)_PCA 9 - Exhibit D June 2010 GRC" xfId="1721"/>
    <cellStyle name="_Book1 (2)_Power Costs - Comparison bx Rbtl-Staff-Jt-PC" xfId="1722"/>
    <cellStyle name="_Book1 (2)_Power Costs - Comparison bx Rbtl-Staff-Jt-PC 2" xfId="1723"/>
    <cellStyle name="_Book1 (2)_Power Costs - Comparison bx Rbtl-Staff-Jt-PC 2 2" xfId="1724"/>
    <cellStyle name="_Book1 (2)_Power Costs - Comparison bx Rbtl-Staff-Jt-PC 3" xfId="1725"/>
    <cellStyle name="_Book1 (2)_Power Costs - Comparison bx Rbtl-Staff-Jt-PC_Adj Bench DR 3 for Initial Briefs (Electric)" xfId="1726"/>
    <cellStyle name="_Book1 (2)_Power Costs - Comparison bx Rbtl-Staff-Jt-PC_Adj Bench DR 3 for Initial Briefs (Electric) 2" xfId="1727"/>
    <cellStyle name="_Book1 (2)_Power Costs - Comparison bx Rbtl-Staff-Jt-PC_Adj Bench DR 3 for Initial Briefs (Electric) 2 2" xfId="1728"/>
    <cellStyle name="_Book1 (2)_Power Costs - Comparison bx Rbtl-Staff-Jt-PC_Adj Bench DR 3 for Initial Briefs (Electric) 3" xfId="1729"/>
    <cellStyle name="_Book1 (2)_Power Costs - Comparison bx Rbtl-Staff-Jt-PC_Electric Rev Req Model (2009 GRC) Rebuttal" xfId="1730"/>
    <cellStyle name="_Book1 (2)_Power Costs - Comparison bx Rbtl-Staff-Jt-PC_Electric Rev Req Model (2009 GRC) Rebuttal 2" xfId="1731"/>
    <cellStyle name="_Book1 (2)_Power Costs - Comparison bx Rbtl-Staff-Jt-PC_Electric Rev Req Model (2009 GRC) Rebuttal 2 2" xfId="1732"/>
    <cellStyle name="_Book1 (2)_Power Costs - Comparison bx Rbtl-Staff-Jt-PC_Electric Rev Req Model (2009 GRC) Rebuttal 3" xfId="1733"/>
    <cellStyle name="_Book1 (2)_Power Costs - Comparison bx Rbtl-Staff-Jt-PC_Electric Rev Req Model (2009 GRC) Rebuttal REmoval of New  WH Solar AdjustMI" xfId="1734"/>
    <cellStyle name="_Book1 (2)_Power Costs - Comparison bx Rbtl-Staff-Jt-PC_Electric Rev Req Model (2009 GRC) Rebuttal REmoval of New  WH Solar AdjustMI 2" xfId="1735"/>
    <cellStyle name="_Book1 (2)_Power Costs - Comparison bx Rbtl-Staff-Jt-PC_Electric Rev Req Model (2009 GRC) Rebuttal REmoval of New  WH Solar AdjustMI 2 2" xfId="1736"/>
    <cellStyle name="_Book1 (2)_Power Costs - Comparison bx Rbtl-Staff-Jt-PC_Electric Rev Req Model (2009 GRC) Rebuttal REmoval of New  WH Solar AdjustMI 3" xfId="1737"/>
    <cellStyle name="_Book1 (2)_Power Costs - Comparison bx Rbtl-Staff-Jt-PC_Electric Rev Req Model (2009 GRC) Revised 01-18-2010" xfId="1738"/>
    <cellStyle name="_Book1 (2)_Power Costs - Comparison bx Rbtl-Staff-Jt-PC_Electric Rev Req Model (2009 GRC) Revised 01-18-2010 2" xfId="1739"/>
    <cellStyle name="_Book1 (2)_Power Costs - Comparison bx Rbtl-Staff-Jt-PC_Electric Rev Req Model (2009 GRC) Revised 01-18-2010 2 2" xfId="1740"/>
    <cellStyle name="_Book1 (2)_Power Costs - Comparison bx Rbtl-Staff-Jt-PC_Electric Rev Req Model (2009 GRC) Revised 01-18-2010 3" xfId="1741"/>
    <cellStyle name="_Book1 (2)_Power Costs - Comparison bx Rbtl-Staff-Jt-PC_Final Order Electric EXHIBIT A-1" xfId="1742"/>
    <cellStyle name="_Book1 (2)_Power Costs - Comparison bx Rbtl-Staff-Jt-PC_Final Order Electric EXHIBIT A-1 2" xfId="1743"/>
    <cellStyle name="_Book1 (2)_Power Costs - Comparison bx Rbtl-Staff-Jt-PC_Final Order Electric EXHIBIT A-1 2 2" xfId="1744"/>
    <cellStyle name="_Book1 (2)_Power Costs - Comparison bx Rbtl-Staff-Jt-PC_Final Order Electric EXHIBIT A-1 3" xfId="1745"/>
    <cellStyle name="_Book1 (2)_Production Adj 4.37" xfId="74"/>
    <cellStyle name="_Book1 (2)_Production Adj 4.37 2" xfId="1746"/>
    <cellStyle name="_Book1 (2)_Production Adj 4.37 2 2" xfId="1747"/>
    <cellStyle name="_Book1 (2)_Production Adj 4.37 3" xfId="1748"/>
    <cellStyle name="_Book1 (2)_Purchased Power Adj 4.03" xfId="75"/>
    <cellStyle name="_Book1 (2)_Purchased Power Adj 4.03 2" xfId="1749"/>
    <cellStyle name="_Book1 (2)_Purchased Power Adj 4.03 2 2" xfId="1750"/>
    <cellStyle name="_Book1 (2)_Purchased Power Adj 4.03 3" xfId="1751"/>
    <cellStyle name="_Book1 (2)_Rebuttal Power Costs" xfId="1752"/>
    <cellStyle name="_Book1 (2)_Rebuttal Power Costs 2" xfId="1753"/>
    <cellStyle name="_Book1 (2)_Rebuttal Power Costs 2 2" xfId="1754"/>
    <cellStyle name="_Book1 (2)_Rebuttal Power Costs 3" xfId="1755"/>
    <cellStyle name="_Book1 (2)_Rebuttal Power Costs_Adj Bench DR 3 for Initial Briefs (Electric)" xfId="1756"/>
    <cellStyle name="_Book1 (2)_Rebuttal Power Costs_Adj Bench DR 3 for Initial Briefs (Electric) 2" xfId="1757"/>
    <cellStyle name="_Book1 (2)_Rebuttal Power Costs_Adj Bench DR 3 for Initial Briefs (Electric) 2 2" xfId="1758"/>
    <cellStyle name="_Book1 (2)_Rebuttal Power Costs_Adj Bench DR 3 for Initial Briefs (Electric) 3" xfId="1759"/>
    <cellStyle name="_Book1 (2)_Rebuttal Power Costs_Electric Rev Req Model (2009 GRC) Rebuttal" xfId="1760"/>
    <cellStyle name="_Book1 (2)_Rebuttal Power Costs_Electric Rev Req Model (2009 GRC) Rebuttal 2" xfId="1761"/>
    <cellStyle name="_Book1 (2)_Rebuttal Power Costs_Electric Rev Req Model (2009 GRC) Rebuttal 2 2" xfId="1762"/>
    <cellStyle name="_Book1 (2)_Rebuttal Power Costs_Electric Rev Req Model (2009 GRC) Rebuttal 3" xfId="1763"/>
    <cellStyle name="_Book1 (2)_Rebuttal Power Costs_Electric Rev Req Model (2009 GRC) Rebuttal REmoval of New  WH Solar AdjustMI" xfId="1764"/>
    <cellStyle name="_Book1 (2)_Rebuttal Power Costs_Electric Rev Req Model (2009 GRC) Rebuttal REmoval of New  WH Solar AdjustMI 2" xfId="1765"/>
    <cellStyle name="_Book1 (2)_Rebuttal Power Costs_Electric Rev Req Model (2009 GRC) Rebuttal REmoval of New  WH Solar AdjustMI 2 2" xfId="1766"/>
    <cellStyle name="_Book1 (2)_Rebuttal Power Costs_Electric Rev Req Model (2009 GRC) Rebuttal REmoval of New  WH Solar AdjustMI 3" xfId="1767"/>
    <cellStyle name="_Book1 (2)_Rebuttal Power Costs_Electric Rev Req Model (2009 GRC) Revised 01-18-2010" xfId="1768"/>
    <cellStyle name="_Book1 (2)_Rebuttal Power Costs_Electric Rev Req Model (2009 GRC) Revised 01-18-2010 2" xfId="1769"/>
    <cellStyle name="_Book1 (2)_Rebuttal Power Costs_Electric Rev Req Model (2009 GRC) Revised 01-18-2010 2 2" xfId="1770"/>
    <cellStyle name="_Book1 (2)_Rebuttal Power Costs_Electric Rev Req Model (2009 GRC) Revised 01-18-2010 3" xfId="1771"/>
    <cellStyle name="_Book1 (2)_Rebuttal Power Costs_Final Order Electric EXHIBIT A-1" xfId="1772"/>
    <cellStyle name="_Book1 (2)_Rebuttal Power Costs_Final Order Electric EXHIBIT A-1 2" xfId="1773"/>
    <cellStyle name="_Book1 (2)_Rebuttal Power Costs_Final Order Electric EXHIBIT A-1 2 2" xfId="1774"/>
    <cellStyle name="_Book1 (2)_Rebuttal Power Costs_Final Order Electric EXHIBIT A-1 3" xfId="1775"/>
    <cellStyle name="_Book1 (2)_RECS vs PTC's w Interest 6-28-10" xfId="76"/>
    <cellStyle name="_Book1 (2)_ROR &amp; CONV FACTOR" xfId="77"/>
    <cellStyle name="_Book1 (2)_ROR &amp; CONV FACTOR 2" xfId="1776"/>
    <cellStyle name="_Book1 (2)_ROR &amp; CONV FACTOR 2 2" xfId="1777"/>
    <cellStyle name="_Book1 (2)_ROR &amp; CONV FACTOR 3" xfId="1778"/>
    <cellStyle name="_Book1 (2)_ROR 5.02" xfId="78"/>
    <cellStyle name="_Book1 (2)_ROR 5.02 2" xfId="1779"/>
    <cellStyle name="_Book1 (2)_ROR 5.02 2 2" xfId="1780"/>
    <cellStyle name="_Book1 (2)_ROR 5.02 3" xfId="1781"/>
    <cellStyle name="_Book1 (2)_Wind Integration 10GRC" xfId="1782"/>
    <cellStyle name="_Book1 (2)_Wind Integration 10GRC 2" xfId="1783"/>
    <cellStyle name="_Book1 10" xfId="1784"/>
    <cellStyle name="_Book1 10 2" xfId="1785"/>
    <cellStyle name="_Book1 11" xfId="1786"/>
    <cellStyle name="_Book1 12" xfId="1787"/>
    <cellStyle name="_Book1 13" xfId="1788"/>
    <cellStyle name="_Book1 2" xfId="1789"/>
    <cellStyle name="_Book1 2 2" xfId="1790"/>
    <cellStyle name="_Book1 2 2 2" xfId="1791"/>
    <cellStyle name="_Book1 2 3" xfId="1792"/>
    <cellStyle name="_Book1 3" xfId="1793"/>
    <cellStyle name="_Book1 3 2" xfId="1794"/>
    <cellStyle name="_Book1 4" xfId="1795"/>
    <cellStyle name="_Book1 4 2" xfId="1796"/>
    <cellStyle name="_Book1 5" xfId="1797"/>
    <cellStyle name="_Book1 5 2" xfId="1798"/>
    <cellStyle name="_Book1 6" xfId="1799"/>
    <cellStyle name="_Book1 6 2" xfId="1800"/>
    <cellStyle name="_Book1 7" xfId="1801"/>
    <cellStyle name="_Book1 7 2" xfId="1802"/>
    <cellStyle name="_Book1 8" xfId="1803"/>
    <cellStyle name="_Book1 8 2" xfId="1804"/>
    <cellStyle name="_Book1 9" xfId="1805"/>
    <cellStyle name="_Book1 9 2" xfId="1806"/>
    <cellStyle name="_Book1_(C) WHE Proforma with ITC cash grant 10 Yr Amort_for deferral_102809" xfId="1807"/>
    <cellStyle name="_Book1_(C) WHE Proforma with ITC cash grant 10 Yr Amort_for deferral_102809 2" xfId="1808"/>
    <cellStyle name="_Book1_(C) WHE Proforma with ITC cash grant 10 Yr Amort_for deferral_102809 2 2" xfId="1809"/>
    <cellStyle name="_Book1_(C) WHE Proforma with ITC cash grant 10 Yr Amort_for deferral_102809 3" xfId="1810"/>
    <cellStyle name="_Book1_(C) WHE Proforma with ITC cash grant 10 Yr Amort_for deferral_102809_16.07E Wild Horse Wind Expansionwrkingfile" xfId="1811"/>
    <cellStyle name="_Book1_(C) WHE Proforma with ITC cash grant 10 Yr Amort_for deferral_102809_16.07E Wild Horse Wind Expansionwrkingfile 2" xfId="1812"/>
    <cellStyle name="_Book1_(C) WHE Proforma with ITC cash grant 10 Yr Amort_for deferral_102809_16.07E Wild Horse Wind Expansionwrkingfile 2 2" xfId="1813"/>
    <cellStyle name="_Book1_(C) WHE Proforma with ITC cash grant 10 Yr Amort_for deferral_102809_16.07E Wild Horse Wind Expansionwrkingfile 3" xfId="1814"/>
    <cellStyle name="_Book1_(C) WHE Proforma with ITC cash grant 10 Yr Amort_for deferral_102809_16.07E Wild Horse Wind Expansionwrkingfile SF" xfId="1815"/>
    <cellStyle name="_Book1_(C) WHE Proforma with ITC cash grant 10 Yr Amort_for deferral_102809_16.07E Wild Horse Wind Expansionwrkingfile SF 2" xfId="1816"/>
    <cellStyle name="_Book1_(C) WHE Proforma with ITC cash grant 10 Yr Amort_for deferral_102809_16.07E Wild Horse Wind Expansionwrkingfile SF 2 2" xfId="1817"/>
    <cellStyle name="_Book1_(C) WHE Proforma with ITC cash grant 10 Yr Amort_for deferral_102809_16.07E Wild Horse Wind Expansionwrkingfile SF 3" xfId="1818"/>
    <cellStyle name="_Book1_(C) WHE Proforma with ITC cash grant 10 Yr Amort_for deferral_102809_16.37E Wild Horse Expansion DeferralRevwrkingfile SF" xfId="1819"/>
    <cellStyle name="_Book1_(C) WHE Proforma with ITC cash grant 10 Yr Amort_for deferral_102809_16.37E Wild Horse Expansion DeferralRevwrkingfile SF 2" xfId="1820"/>
    <cellStyle name="_Book1_(C) WHE Proforma with ITC cash grant 10 Yr Amort_for deferral_102809_16.37E Wild Horse Expansion DeferralRevwrkingfile SF 2 2" xfId="1821"/>
    <cellStyle name="_Book1_(C) WHE Proforma with ITC cash grant 10 Yr Amort_for deferral_102809_16.37E Wild Horse Expansion DeferralRevwrkingfile SF 3" xfId="1822"/>
    <cellStyle name="_Book1_(C) WHE Proforma with ITC cash grant 10 Yr Amort_for rebuttal_120709" xfId="1823"/>
    <cellStyle name="_Book1_(C) WHE Proforma with ITC cash grant 10 Yr Amort_for rebuttal_120709 2" xfId="1824"/>
    <cellStyle name="_Book1_(C) WHE Proforma with ITC cash grant 10 Yr Amort_for rebuttal_120709 2 2" xfId="1825"/>
    <cellStyle name="_Book1_(C) WHE Proforma with ITC cash grant 10 Yr Amort_for rebuttal_120709 3" xfId="1826"/>
    <cellStyle name="_Book1_04.07E Wild Horse Wind Expansion" xfId="1827"/>
    <cellStyle name="_Book1_04.07E Wild Horse Wind Expansion 2" xfId="1828"/>
    <cellStyle name="_Book1_04.07E Wild Horse Wind Expansion 2 2" xfId="1829"/>
    <cellStyle name="_Book1_04.07E Wild Horse Wind Expansion 3" xfId="1830"/>
    <cellStyle name="_Book1_04.07E Wild Horse Wind Expansion_16.07E Wild Horse Wind Expansionwrkingfile" xfId="1831"/>
    <cellStyle name="_Book1_04.07E Wild Horse Wind Expansion_16.07E Wild Horse Wind Expansionwrkingfile 2" xfId="1832"/>
    <cellStyle name="_Book1_04.07E Wild Horse Wind Expansion_16.07E Wild Horse Wind Expansionwrkingfile 2 2" xfId="1833"/>
    <cellStyle name="_Book1_04.07E Wild Horse Wind Expansion_16.07E Wild Horse Wind Expansionwrkingfile 3" xfId="1834"/>
    <cellStyle name="_Book1_04.07E Wild Horse Wind Expansion_16.07E Wild Horse Wind Expansionwrkingfile SF" xfId="1835"/>
    <cellStyle name="_Book1_04.07E Wild Horse Wind Expansion_16.07E Wild Horse Wind Expansionwrkingfile SF 2" xfId="1836"/>
    <cellStyle name="_Book1_04.07E Wild Horse Wind Expansion_16.07E Wild Horse Wind Expansionwrkingfile SF 2 2" xfId="1837"/>
    <cellStyle name="_Book1_04.07E Wild Horse Wind Expansion_16.07E Wild Horse Wind Expansionwrkingfile SF 3" xfId="1838"/>
    <cellStyle name="_Book1_04.07E Wild Horse Wind Expansion_16.37E Wild Horse Expansion DeferralRevwrkingfile SF" xfId="1839"/>
    <cellStyle name="_Book1_04.07E Wild Horse Wind Expansion_16.37E Wild Horse Expansion DeferralRevwrkingfile SF 2" xfId="1840"/>
    <cellStyle name="_Book1_04.07E Wild Horse Wind Expansion_16.37E Wild Horse Expansion DeferralRevwrkingfile SF 2 2" xfId="1841"/>
    <cellStyle name="_Book1_04.07E Wild Horse Wind Expansion_16.37E Wild Horse Expansion DeferralRevwrkingfile SF 3" xfId="1842"/>
    <cellStyle name="_Book1_16.07E Wild Horse Wind Expansionwrkingfile" xfId="1843"/>
    <cellStyle name="_Book1_16.07E Wild Horse Wind Expansionwrkingfile 2" xfId="1844"/>
    <cellStyle name="_Book1_16.07E Wild Horse Wind Expansionwrkingfile 2 2" xfId="1845"/>
    <cellStyle name="_Book1_16.07E Wild Horse Wind Expansionwrkingfile 3" xfId="1846"/>
    <cellStyle name="_Book1_16.07E Wild Horse Wind Expansionwrkingfile SF" xfId="1847"/>
    <cellStyle name="_Book1_16.07E Wild Horse Wind Expansionwrkingfile SF 2" xfId="1848"/>
    <cellStyle name="_Book1_16.07E Wild Horse Wind Expansionwrkingfile SF 2 2" xfId="1849"/>
    <cellStyle name="_Book1_16.07E Wild Horse Wind Expansionwrkingfile SF 3" xfId="1850"/>
    <cellStyle name="_Book1_16.37E Wild Horse Expansion DeferralRevwrkingfile SF" xfId="1851"/>
    <cellStyle name="_Book1_16.37E Wild Horse Expansion DeferralRevwrkingfile SF 2" xfId="1852"/>
    <cellStyle name="_Book1_16.37E Wild Horse Expansion DeferralRevwrkingfile SF 2 2" xfId="1853"/>
    <cellStyle name="_Book1_16.37E Wild Horse Expansion DeferralRevwrkingfile SF 3" xfId="1854"/>
    <cellStyle name="_Book1_2009 Compliance Filing PCA Exhibits for GRC" xfId="1855"/>
    <cellStyle name="_Book1_2009 GRC Compl Filing - Exhibit D" xfId="1856"/>
    <cellStyle name="_Book1_2009 GRC Compl Filing - Exhibit D 2" xfId="1857"/>
    <cellStyle name="_Book1_3.01 Income Statement" xfId="79"/>
    <cellStyle name="_Book1_4 31 Regulatory Assets and Liabilities  7 06- Exhibit D" xfId="80"/>
    <cellStyle name="_Book1_4 31 Regulatory Assets and Liabilities  7 06- Exhibit D 2" xfId="1858"/>
    <cellStyle name="_Book1_4 31 Regulatory Assets and Liabilities  7 06- Exhibit D 2 2" xfId="1859"/>
    <cellStyle name="_Book1_4 31 Regulatory Assets and Liabilities  7 06- Exhibit D 3" xfId="1860"/>
    <cellStyle name="_Book1_4 31 Regulatory Assets and Liabilities  7 06- Exhibit D_NIM Summary" xfId="1861"/>
    <cellStyle name="_Book1_4 31 Regulatory Assets and Liabilities  7 06- Exhibit D_NIM Summary 2" xfId="1862"/>
    <cellStyle name="_Book1_4 32 Regulatory Assets and Liabilities  7 06- Exhibit D" xfId="81"/>
    <cellStyle name="_Book1_4 32 Regulatory Assets and Liabilities  7 06- Exhibit D 2" xfId="1863"/>
    <cellStyle name="_Book1_4 32 Regulatory Assets and Liabilities  7 06- Exhibit D 2 2" xfId="1864"/>
    <cellStyle name="_Book1_4 32 Regulatory Assets and Liabilities  7 06- Exhibit D 3" xfId="1865"/>
    <cellStyle name="_Book1_4 32 Regulatory Assets and Liabilities  7 06- Exhibit D_NIM Summary" xfId="1866"/>
    <cellStyle name="_Book1_4 32 Regulatory Assets and Liabilities  7 06- Exhibit D_NIM Summary 2" xfId="1867"/>
    <cellStyle name="_Book1_AURORA Total New" xfId="1868"/>
    <cellStyle name="_Book1_AURORA Total New 2" xfId="1869"/>
    <cellStyle name="_Book1_Book2" xfId="1870"/>
    <cellStyle name="_Book1_Book2 2" xfId="1871"/>
    <cellStyle name="_Book1_Book2 2 2" xfId="1872"/>
    <cellStyle name="_Book1_Book2 3" xfId="1873"/>
    <cellStyle name="_Book1_Book2_Adj Bench DR 3 for Initial Briefs (Electric)" xfId="1874"/>
    <cellStyle name="_Book1_Book2_Adj Bench DR 3 for Initial Briefs (Electric) 2" xfId="1875"/>
    <cellStyle name="_Book1_Book2_Adj Bench DR 3 for Initial Briefs (Electric) 2 2" xfId="1876"/>
    <cellStyle name="_Book1_Book2_Adj Bench DR 3 for Initial Briefs (Electric) 3" xfId="1877"/>
    <cellStyle name="_Book1_Book2_Electric Rev Req Model (2009 GRC) Rebuttal" xfId="1878"/>
    <cellStyle name="_Book1_Book2_Electric Rev Req Model (2009 GRC) Rebuttal 2" xfId="1879"/>
    <cellStyle name="_Book1_Book2_Electric Rev Req Model (2009 GRC) Rebuttal 2 2" xfId="1880"/>
    <cellStyle name="_Book1_Book2_Electric Rev Req Model (2009 GRC) Rebuttal 3" xfId="1881"/>
    <cellStyle name="_Book1_Book2_Electric Rev Req Model (2009 GRC) Rebuttal REmoval of New  WH Solar AdjustMI" xfId="1882"/>
    <cellStyle name="_Book1_Book2_Electric Rev Req Model (2009 GRC) Rebuttal REmoval of New  WH Solar AdjustMI 2" xfId="1883"/>
    <cellStyle name="_Book1_Book2_Electric Rev Req Model (2009 GRC) Rebuttal REmoval of New  WH Solar AdjustMI 2 2" xfId="1884"/>
    <cellStyle name="_Book1_Book2_Electric Rev Req Model (2009 GRC) Rebuttal REmoval of New  WH Solar AdjustMI 3" xfId="1885"/>
    <cellStyle name="_Book1_Book2_Electric Rev Req Model (2009 GRC) Revised 01-18-2010" xfId="1886"/>
    <cellStyle name="_Book1_Book2_Electric Rev Req Model (2009 GRC) Revised 01-18-2010 2" xfId="1887"/>
    <cellStyle name="_Book1_Book2_Electric Rev Req Model (2009 GRC) Revised 01-18-2010 2 2" xfId="1888"/>
    <cellStyle name="_Book1_Book2_Electric Rev Req Model (2009 GRC) Revised 01-18-2010 3" xfId="1889"/>
    <cellStyle name="_Book1_Book2_Final Order Electric EXHIBIT A-1" xfId="1890"/>
    <cellStyle name="_Book1_Book2_Final Order Electric EXHIBIT A-1 2" xfId="1891"/>
    <cellStyle name="_Book1_Book2_Final Order Electric EXHIBIT A-1 2 2" xfId="1892"/>
    <cellStyle name="_Book1_Book2_Final Order Electric EXHIBIT A-1 3" xfId="1893"/>
    <cellStyle name="_Book1_Book4" xfId="1894"/>
    <cellStyle name="_Book1_Book4 2" xfId="1895"/>
    <cellStyle name="_Book1_Book4 2 2" xfId="1896"/>
    <cellStyle name="_Book1_Book4 3" xfId="1897"/>
    <cellStyle name="_Book1_Book9" xfId="82"/>
    <cellStyle name="_Book1_Book9 2" xfId="1898"/>
    <cellStyle name="_Book1_Book9 2 2" xfId="1899"/>
    <cellStyle name="_Book1_Book9 3" xfId="1900"/>
    <cellStyle name="_Book1_Chelan PUD Power Costs (8-10)" xfId="1901"/>
    <cellStyle name="_Book1_Electric COS Inputs" xfId="83"/>
    <cellStyle name="_Book1_Electric COS Inputs 2" xfId="1902"/>
    <cellStyle name="_Book1_Electric COS Inputs 2 2" xfId="1903"/>
    <cellStyle name="_Book1_Electric COS Inputs 2 2 2" xfId="1904"/>
    <cellStyle name="_Book1_Electric COS Inputs 2 3" xfId="1905"/>
    <cellStyle name="_Book1_Electric COS Inputs 2 3 2" xfId="1906"/>
    <cellStyle name="_Book1_Electric COS Inputs 2 4" xfId="1907"/>
    <cellStyle name="_Book1_Electric COS Inputs 2 4 2" xfId="1908"/>
    <cellStyle name="_Book1_Electric COS Inputs 3" xfId="1909"/>
    <cellStyle name="_Book1_Electric COS Inputs 3 2" xfId="1910"/>
    <cellStyle name="_Book1_Electric COS Inputs 4" xfId="1911"/>
    <cellStyle name="_Book1_Electric COS Inputs 4 2" xfId="1912"/>
    <cellStyle name="_Book1_Electric COS Inputs 5" xfId="1913"/>
    <cellStyle name="_Book1_Electric COS Inputs 6" xfId="1914"/>
    <cellStyle name="_Book1_Electric COS Inputs_Low Income 2010 RevRequirement" xfId="84"/>
    <cellStyle name="_Book1_Electric COS Inputs_Low Income 2010 RevRequirement (2)" xfId="85"/>
    <cellStyle name="_Book1_Electric COS Inputs_Oct2010toSep2011LwIncLead" xfId="86"/>
    <cellStyle name="_Book1_NIM Summary" xfId="1915"/>
    <cellStyle name="_Book1_NIM Summary 09GRC" xfId="1916"/>
    <cellStyle name="_Book1_NIM Summary 09GRC 2" xfId="1917"/>
    <cellStyle name="_Book1_NIM Summary 2" xfId="1918"/>
    <cellStyle name="_Book1_NIM Summary 3" xfId="1919"/>
    <cellStyle name="_Book1_NIM Summary 4" xfId="1920"/>
    <cellStyle name="_Book1_NIM Summary 5" xfId="1921"/>
    <cellStyle name="_Book1_NIM Summary 6" xfId="1922"/>
    <cellStyle name="_Book1_NIM Summary 7" xfId="1923"/>
    <cellStyle name="_Book1_NIM Summary 8" xfId="1924"/>
    <cellStyle name="_Book1_NIM Summary 9" xfId="1925"/>
    <cellStyle name="_Book1_PCA 10 -  Exhibit D from A Kellogg Jan 2011" xfId="1926"/>
    <cellStyle name="_Book1_PCA 10 -  Exhibit D from A Kellogg July 2011" xfId="1927"/>
    <cellStyle name="_Book1_PCA 10 -  Exhibit D from S Free Rcv'd 12-11" xfId="1928"/>
    <cellStyle name="_Book1_PCA 9 -  Exhibit D April 2010" xfId="1929"/>
    <cellStyle name="_Book1_PCA 9 -  Exhibit D April 2010 (3)" xfId="1930"/>
    <cellStyle name="_Book1_PCA 9 -  Exhibit D April 2010 (3) 2" xfId="1931"/>
    <cellStyle name="_Book1_PCA 9 -  Exhibit D Nov 2010" xfId="1932"/>
    <cellStyle name="_Book1_PCA 9 - Exhibit D at August 2010" xfId="1933"/>
    <cellStyle name="_Book1_PCA 9 - Exhibit D June 2010 GRC" xfId="1934"/>
    <cellStyle name="_Book1_Power Costs - Comparison bx Rbtl-Staff-Jt-PC" xfId="1935"/>
    <cellStyle name="_Book1_Power Costs - Comparison bx Rbtl-Staff-Jt-PC 2" xfId="1936"/>
    <cellStyle name="_Book1_Power Costs - Comparison bx Rbtl-Staff-Jt-PC 2 2" xfId="1937"/>
    <cellStyle name="_Book1_Power Costs - Comparison bx Rbtl-Staff-Jt-PC 3" xfId="1938"/>
    <cellStyle name="_Book1_Power Costs - Comparison bx Rbtl-Staff-Jt-PC_Adj Bench DR 3 for Initial Briefs (Electric)" xfId="1939"/>
    <cellStyle name="_Book1_Power Costs - Comparison bx Rbtl-Staff-Jt-PC_Adj Bench DR 3 for Initial Briefs (Electric) 2" xfId="1940"/>
    <cellStyle name="_Book1_Power Costs - Comparison bx Rbtl-Staff-Jt-PC_Adj Bench DR 3 for Initial Briefs (Electric) 2 2" xfId="1941"/>
    <cellStyle name="_Book1_Power Costs - Comparison bx Rbtl-Staff-Jt-PC_Adj Bench DR 3 for Initial Briefs (Electric) 3" xfId="1942"/>
    <cellStyle name="_Book1_Power Costs - Comparison bx Rbtl-Staff-Jt-PC_Electric Rev Req Model (2009 GRC) Rebuttal" xfId="1943"/>
    <cellStyle name="_Book1_Power Costs - Comparison bx Rbtl-Staff-Jt-PC_Electric Rev Req Model (2009 GRC) Rebuttal 2" xfId="1944"/>
    <cellStyle name="_Book1_Power Costs - Comparison bx Rbtl-Staff-Jt-PC_Electric Rev Req Model (2009 GRC) Rebuttal 2 2" xfId="1945"/>
    <cellStyle name="_Book1_Power Costs - Comparison bx Rbtl-Staff-Jt-PC_Electric Rev Req Model (2009 GRC) Rebuttal 3" xfId="1946"/>
    <cellStyle name="_Book1_Power Costs - Comparison bx Rbtl-Staff-Jt-PC_Electric Rev Req Model (2009 GRC) Rebuttal REmoval of New  WH Solar AdjustMI" xfId="1947"/>
    <cellStyle name="_Book1_Power Costs - Comparison bx Rbtl-Staff-Jt-PC_Electric Rev Req Model (2009 GRC) Rebuttal REmoval of New  WH Solar AdjustMI 2" xfId="1948"/>
    <cellStyle name="_Book1_Power Costs - Comparison bx Rbtl-Staff-Jt-PC_Electric Rev Req Model (2009 GRC) Rebuttal REmoval of New  WH Solar AdjustMI 2 2" xfId="1949"/>
    <cellStyle name="_Book1_Power Costs - Comparison bx Rbtl-Staff-Jt-PC_Electric Rev Req Model (2009 GRC) Rebuttal REmoval of New  WH Solar AdjustMI 3" xfId="1950"/>
    <cellStyle name="_Book1_Power Costs - Comparison bx Rbtl-Staff-Jt-PC_Electric Rev Req Model (2009 GRC) Revised 01-18-2010" xfId="1951"/>
    <cellStyle name="_Book1_Power Costs - Comparison bx Rbtl-Staff-Jt-PC_Electric Rev Req Model (2009 GRC) Revised 01-18-2010 2" xfId="1952"/>
    <cellStyle name="_Book1_Power Costs - Comparison bx Rbtl-Staff-Jt-PC_Electric Rev Req Model (2009 GRC) Revised 01-18-2010 2 2" xfId="1953"/>
    <cellStyle name="_Book1_Power Costs - Comparison bx Rbtl-Staff-Jt-PC_Electric Rev Req Model (2009 GRC) Revised 01-18-2010 3" xfId="1954"/>
    <cellStyle name="_Book1_Power Costs - Comparison bx Rbtl-Staff-Jt-PC_Final Order Electric EXHIBIT A-1" xfId="1955"/>
    <cellStyle name="_Book1_Power Costs - Comparison bx Rbtl-Staff-Jt-PC_Final Order Electric EXHIBIT A-1 2" xfId="1956"/>
    <cellStyle name="_Book1_Power Costs - Comparison bx Rbtl-Staff-Jt-PC_Final Order Electric EXHIBIT A-1 2 2" xfId="1957"/>
    <cellStyle name="_Book1_Power Costs - Comparison bx Rbtl-Staff-Jt-PC_Final Order Electric EXHIBIT A-1 3" xfId="1958"/>
    <cellStyle name="_Book1_Production Adj 4.37" xfId="87"/>
    <cellStyle name="_Book1_Production Adj 4.37 2" xfId="1959"/>
    <cellStyle name="_Book1_Production Adj 4.37 2 2" xfId="1960"/>
    <cellStyle name="_Book1_Production Adj 4.37 3" xfId="1961"/>
    <cellStyle name="_Book1_Purchased Power Adj 4.03" xfId="88"/>
    <cellStyle name="_Book1_Purchased Power Adj 4.03 2" xfId="1962"/>
    <cellStyle name="_Book1_Purchased Power Adj 4.03 2 2" xfId="1963"/>
    <cellStyle name="_Book1_Purchased Power Adj 4.03 3" xfId="1964"/>
    <cellStyle name="_Book1_Rebuttal Power Costs" xfId="1965"/>
    <cellStyle name="_Book1_Rebuttal Power Costs 2" xfId="1966"/>
    <cellStyle name="_Book1_Rebuttal Power Costs 2 2" xfId="1967"/>
    <cellStyle name="_Book1_Rebuttal Power Costs 3" xfId="1968"/>
    <cellStyle name="_Book1_Rebuttal Power Costs_Adj Bench DR 3 for Initial Briefs (Electric)" xfId="1969"/>
    <cellStyle name="_Book1_Rebuttal Power Costs_Adj Bench DR 3 for Initial Briefs (Electric) 2" xfId="1970"/>
    <cellStyle name="_Book1_Rebuttal Power Costs_Adj Bench DR 3 for Initial Briefs (Electric) 2 2" xfId="1971"/>
    <cellStyle name="_Book1_Rebuttal Power Costs_Adj Bench DR 3 for Initial Briefs (Electric) 3" xfId="1972"/>
    <cellStyle name="_Book1_Rebuttal Power Costs_Electric Rev Req Model (2009 GRC) Rebuttal" xfId="1973"/>
    <cellStyle name="_Book1_Rebuttal Power Costs_Electric Rev Req Model (2009 GRC) Rebuttal 2" xfId="1974"/>
    <cellStyle name="_Book1_Rebuttal Power Costs_Electric Rev Req Model (2009 GRC) Rebuttal 2 2" xfId="1975"/>
    <cellStyle name="_Book1_Rebuttal Power Costs_Electric Rev Req Model (2009 GRC) Rebuttal 3" xfId="1976"/>
    <cellStyle name="_Book1_Rebuttal Power Costs_Electric Rev Req Model (2009 GRC) Rebuttal REmoval of New  WH Solar AdjustMI" xfId="1977"/>
    <cellStyle name="_Book1_Rebuttal Power Costs_Electric Rev Req Model (2009 GRC) Rebuttal REmoval of New  WH Solar AdjustMI 2" xfId="1978"/>
    <cellStyle name="_Book1_Rebuttal Power Costs_Electric Rev Req Model (2009 GRC) Rebuttal REmoval of New  WH Solar AdjustMI 2 2" xfId="1979"/>
    <cellStyle name="_Book1_Rebuttal Power Costs_Electric Rev Req Model (2009 GRC) Rebuttal REmoval of New  WH Solar AdjustMI 3" xfId="1980"/>
    <cellStyle name="_Book1_Rebuttal Power Costs_Electric Rev Req Model (2009 GRC) Revised 01-18-2010" xfId="1981"/>
    <cellStyle name="_Book1_Rebuttal Power Costs_Electric Rev Req Model (2009 GRC) Revised 01-18-2010 2" xfId="1982"/>
    <cellStyle name="_Book1_Rebuttal Power Costs_Electric Rev Req Model (2009 GRC) Revised 01-18-2010 2 2" xfId="1983"/>
    <cellStyle name="_Book1_Rebuttal Power Costs_Electric Rev Req Model (2009 GRC) Revised 01-18-2010 3" xfId="1984"/>
    <cellStyle name="_Book1_Rebuttal Power Costs_Final Order Electric EXHIBIT A-1" xfId="1985"/>
    <cellStyle name="_Book1_Rebuttal Power Costs_Final Order Electric EXHIBIT A-1 2" xfId="1986"/>
    <cellStyle name="_Book1_Rebuttal Power Costs_Final Order Electric EXHIBIT A-1 2 2" xfId="1987"/>
    <cellStyle name="_Book1_Rebuttal Power Costs_Final Order Electric EXHIBIT A-1 3" xfId="1988"/>
    <cellStyle name="_Book1_ROR 5.02" xfId="89"/>
    <cellStyle name="_Book1_ROR 5.02 2" xfId="1989"/>
    <cellStyle name="_Book1_ROR 5.02 2 2" xfId="1990"/>
    <cellStyle name="_Book1_ROR 5.02 3" xfId="1991"/>
    <cellStyle name="_Book1_Transmission Workbook for May BOD" xfId="1992"/>
    <cellStyle name="_Book1_Transmission Workbook for May BOD 2" xfId="1993"/>
    <cellStyle name="_Book1_Wind Integration 10GRC" xfId="1994"/>
    <cellStyle name="_Book1_Wind Integration 10GRC 2" xfId="1995"/>
    <cellStyle name="_Book2" xfId="90"/>
    <cellStyle name="_x0013__Book2" xfId="1996"/>
    <cellStyle name="_Book2 10" xfId="1997"/>
    <cellStyle name="_x0013__Book2 10" xfId="1998"/>
    <cellStyle name="_Book2 10 2" xfId="1999"/>
    <cellStyle name="_Book2 11" xfId="2000"/>
    <cellStyle name="_x0013__Book2 11" xfId="2001"/>
    <cellStyle name="_Book2 11 2" xfId="2002"/>
    <cellStyle name="_Book2 12" xfId="2003"/>
    <cellStyle name="_x0013__Book2 12" xfId="2004"/>
    <cellStyle name="_Book2 12 2" xfId="2005"/>
    <cellStyle name="_Book2 13" xfId="2006"/>
    <cellStyle name="_Book2 13 2" xfId="2007"/>
    <cellStyle name="_Book2 14" xfId="2008"/>
    <cellStyle name="_Book2 14 2" xfId="2009"/>
    <cellStyle name="_Book2 15" xfId="2010"/>
    <cellStyle name="_Book2 15 2" xfId="2011"/>
    <cellStyle name="_Book2 16" xfId="2012"/>
    <cellStyle name="_Book2 16 2" xfId="2013"/>
    <cellStyle name="_Book2 17" xfId="2014"/>
    <cellStyle name="_Book2 17 2" xfId="2015"/>
    <cellStyle name="_Book2 18" xfId="2016"/>
    <cellStyle name="_Book2 18 2" xfId="2017"/>
    <cellStyle name="_Book2 19" xfId="2018"/>
    <cellStyle name="_Book2 2" xfId="91"/>
    <cellStyle name="_x0013__Book2 2" xfId="2019"/>
    <cellStyle name="_Book2 2 10" xfId="2020"/>
    <cellStyle name="_Book2 2 2" xfId="2021"/>
    <cellStyle name="_x0013__Book2 2 2" xfId="2022"/>
    <cellStyle name="_Book2 2 2 2" xfId="2023"/>
    <cellStyle name="_Book2 2 3" xfId="2024"/>
    <cellStyle name="_Book2 2 3 2" xfId="2025"/>
    <cellStyle name="_Book2 2 4" xfId="2026"/>
    <cellStyle name="_Book2 2 4 2" xfId="2027"/>
    <cellStyle name="_Book2 2 5" xfId="2028"/>
    <cellStyle name="_Book2 2 5 2" xfId="2029"/>
    <cellStyle name="_Book2 2 6" xfId="2030"/>
    <cellStyle name="_Book2 2 6 2" xfId="2031"/>
    <cellStyle name="_Book2 2 7" xfId="2032"/>
    <cellStyle name="_Book2 2 7 2" xfId="2033"/>
    <cellStyle name="_Book2 2 8" xfId="2034"/>
    <cellStyle name="_Book2 2 8 2" xfId="2035"/>
    <cellStyle name="_Book2 2 9" xfId="2036"/>
    <cellStyle name="_Book2 2 9 2" xfId="2037"/>
    <cellStyle name="_Book2 20" xfId="2038"/>
    <cellStyle name="_Book2 21" xfId="2039"/>
    <cellStyle name="_Book2 22" xfId="2040"/>
    <cellStyle name="_Book2 23" xfId="2041"/>
    <cellStyle name="_Book2 24" xfId="2042"/>
    <cellStyle name="_Book2 25" xfId="2043"/>
    <cellStyle name="_Book2 26" xfId="2044"/>
    <cellStyle name="_Book2 27" xfId="2045"/>
    <cellStyle name="_Book2 28" xfId="2046"/>
    <cellStyle name="_Book2 29" xfId="2047"/>
    <cellStyle name="_Book2 3" xfId="2048"/>
    <cellStyle name="_x0013__Book2 3" xfId="2049"/>
    <cellStyle name="_Book2 3 10" xfId="2050"/>
    <cellStyle name="_Book2 3 10 2" xfId="2051"/>
    <cellStyle name="_Book2 3 11" xfId="2052"/>
    <cellStyle name="_Book2 3 11 2" xfId="2053"/>
    <cellStyle name="_Book2 3 12" xfId="2054"/>
    <cellStyle name="_Book2 3 12 2" xfId="2055"/>
    <cellStyle name="_Book2 3 13" xfId="2056"/>
    <cellStyle name="_Book2 3 13 2" xfId="2057"/>
    <cellStyle name="_Book2 3 14" xfId="2058"/>
    <cellStyle name="_Book2 3 14 2" xfId="2059"/>
    <cellStyle name="_Book2 3 15" xfId="2060"/>
    <cellStyle name="_Book2 3 15 2" xfId="2061"/>
    <cellStyle name="_Book2 3 16" xfId="2062"/>
    <cellStyle name="_Book2 3 16 2" xfId="2063"/>
    <cellStyle name="_Book2 3 17" xfId="2064"/>
    <cellStyle name="_Book2 3 17 2" xfId="2065"/>
    <cellStyle name="_Book2 3 18" xfId="2066"/>
    <cellStyle name="_Book2 3 18 2" xfId="2067"/>
    <cellStyle name="_Book2 3 19" xfId="2068"/>
    <cellStyle name="_Book2 3 19 2" xfId="2069"/>
    <cellStyle name="_Book2 3 2" xfId="2070"/>
    <cellStyle name="_x0013__Book2 3 2" xfId="2071"/>
    <cellStyle name="_Book2 3 2 2" xfId="2072"/>
    <cellStyle name="_Book2 3 20" xfId="2073"/>
    <cellStyle name="_Book2 3 20 2" xfId="2074"/>
    <cellStyle name="_Book2 3 21" xfId="2075"/>
    <cellStyle name="_Book2 3 21 2" xfId="2076"/>
    <cellStyle name="_Book2 3 22" xfId="2077"/>
    <cellStyle name="_Book2 3 23" xfId="2078"/>
    <cellStyle name="_Book2 3 24" xfId="2079"/>
    <cellStyle name="_Book2 3 25" xfId="2080"/>
    <cellStyle name="_Book2 3 26" xfId="2081"/>
    <cellStyle name="_Book2 3 27" xfId="2082"/>
    <cellStyle name="_Book2 3 28" xfId="2083"/>
    <cellStyle name="_Book2 3 29" xfId="2084"/>
    <cellStyle name="_Book2 3 3" xfId="2085"/>
    <cellStyle name="_Book2 3 3 2" xfId="2086"/>
    <cellStyle name="_Book2 3 30" xfId="2087"/>
    <cellStyle name="_Book2 3 31" xfId="2088"/>
    <cellStyle name="_Book2 3 32" xfId="2089"/>
    <cellStyle name="_Book2 3 33" xfId="2090"/>
    <cellStyle name="_Book2 3 34" xfId="2091"/>
    <cellStyle name="_Book2 3 35" xfId="2092"/>
    <cellStyle name="_Book2 3 36" xfId="2093"/>
    <cellStyle name="_Book2 3 37" xfId="2094"/>
    <cellStyle name="_Book2 3 38" xfId="2095"/>
    <cellStyle name="_Book2 3 39" xfId="2096"/>
    <cellStyle name="_Book2 3 4" xfId="2097"/>
    <cellStyle name="_Book2 3 4 2" xfId="2098"/>
    <cellStyle name="_Book2 3 40" xfId="2099"/>
    <cellStyle name="_Book2 3 41" xfId="2100"/>
    <cellStyle name="_Book2 3 42" xfId="2101"/>
    <cellStyle name="_Book2 3 43" xfId="2102"/>
    <cellStyle name="_Book2 3 44" xfId="2103"/>
    <cellStyle name="_Book2 3 45" xfId="2104"/>
    <cellStyle name="_Book2 3 5" xfId="2105"/>
    <cellStyle name="_Book2 3 5 2" xfId="2106"/>
    <cellStyle name="_Book2 3 6" xfId="2107"/>
    <cellStyle name="_Book2 3 6 2" xfId="2108"/>
    <cellStyle name="_Book2 3 7" xfId="2109"/>
    <cellStyle name="_Book2 3 7 2" xfId="2110"/>
    <cellStyle name="_Book2 3 8" xfId="2111"/>
    <cellStyle name="_Book2 3 8 2" xfId="2112"/>
    <cellStyle name="_Book2 3 9" xfId="2113"/>
    <cellStyle name="_Book2 3 9 2" xfId="2114"/>
    <cellStyle name="_Book2 30" xfId="2115"/>
    <cellStyle name="_Book2 31" xfId="2116"/>
    <cellStyle name="_Book2 32" xfId="2117"/>
    <cellStyle name="_Book2 33" xfId="2118"/>
    <cellStyle name="_Book2 34" xfId="2119"/>
    <cellStyle name="_Book2 35" xfId="2120"/>
    <cellStyle name="_Book2 36" xfId="2121"/>
    <cellStyle name="_Book2 37" xfId="2122"/>
    <cellStyle name="_Book2 38" xfId="2123"/>
    <cellStyle name="_Book2 39" xfId="2124"/>
    <cellStyle name="_Book2 4" xfId="2125"/>
    <cellStyle name="_x0013__Book2 4" xfId="2126"/>
    <cellStyle name="_Book2 4 10" xfId="2127"/>
    <cellStyle name="_Book2 4 10 2" xfId="2128"/>
    <cellStyle name="_Book2 4 11" xfId="2129"/>
    <cellStyle name="_Book2 4 11 2" xfId="2130"/>
    <cellStyle name="_Book2 4 12" xfId="2131"/>
    <cellStyle name="_Book2 4 12 2" xfId="2132"/>
    <cellStyle name="_Book2 4 13" xfId="2133"/>
    <cellStyle name="_Book2 4 13 2" xfId="2134"/>
    <cellStyle name="_Book2 4 14" xfId="2135"/>
    <cellStyle name="_Book2 4 14 2" xfId="2136"/>
    <cellStyle name="_Book2 4 15" xfId="2137"/>
    <cellStyle name="_Book2 4 15 2" xfId="2138"/>
    <cellStyle name="_Book2 4 16" xfId="2139"/>
    <cellStyle name="_Book2 4 16 2" xfId="2140"/>
    <cellStyle name="_Book2 4 17" xfId="2141"/>
    <cellStyle name="_Book2 4 17 2" xfId="2142"/>
    <cellStyle name="_Book2 4 18" xfId="2143"/>
    <cellStyle name="_Book2 4 18 2" xfId="2144"/>
    <cellStyle name="_Book2 4 19" xfId="2145"/>
    <cellStyle name="_Book2 4 19 2" xfId="2146"/>
    <cellStyle name="_Book2 4 2" xfId="2147"/>
    <cellStyle name="_x0013__Book2 4 2" xfId="2148"/>
    <cellStyle name="_Book2 4 2 2" xfId="2149"/>
    <cellStyle name="_Book2 4 20" xfId="2150"/>
    <cellStyle name="_Book2 4 20 2" xfId="2151"/>
    <cellStyle name="_Book2 4 21" xfId="2152"/>
    <cellStyle name="_Book2 4 22" xfId="2153"/>
    <cellStyle name="_Book2 4 23" xfId="2154"/>
    <cellStyle name="_Book2 4 24" xfId="2155"/>
    <cellStyle name="_Book2 4 25" xfId="2156"/>
    <cellStyle name="_Book2 4 26" xfId="2157"/>
    <cellStyle name="_Book2 4 27" xfId="2158"/>
    <cellStyle name="_Book2 4 28" xfId="2159"/>
    <cellStyle name="_Book2 4 29" xfId="2160"/>
    <cellStyle name="_Book2 4 3" xfId="2161"/>
    <cellStyle name="_Book2 4 3 2" xfId="2162"/>
    <cellStyle name="_Book2 4 30" xfId="2163"/>
    <cellStyle name="_Book2 4 31" xfId="2164"/>
    <cellStyle name="_Book2 4 32" xfId="2165"/>
    <cellStyle name="_Book2 4 33" xfId="2166"/>
    <cellStyle name="_Book2 4 34" xfId="2167"/>
    <cellStyle name="_Book2 4 35" xfId="2168"/>
    <cellStyle name="_Book2 4 36" xfId="2169"/>
    <cellStyle name="_Book2 4 37" xfId="2170"/>
    <cellStyle name="_Book2 4 38" xfId="2171"/>
    <cellStyle name="_Book2 4 39" xfId="2172"/>
    <cellStyle name="_Book2 4 4" xfId="2173"/>
    <cellStyle name="_Book2 4 4 2" xfId="2174"/>
    <cellStyle name="_Book2 4 40" xfId="2175"/>
    <cellStyle name="_Book2 4 41" xfId="2176"/>
    <cellStyle name="_Book2 4 42" xfId="2177"/>
    <cellStyle name="_Book2 4 43" xfId="2178"/>
    <cellStyle name="_Book2 4 44" xfId="2179"/>
    <cellStyle name="_Book2 4 45" xfId="2180"/>
    <cellStyle name="_Book2 4 5" xfId="2181"/>
    <cellStyle name="_Book2 4 5 2" xfId="2182"/>
    <cellStyle name="_Book2 4 6" xfId="2183"/>
    <cellStyle name="_Book2 4 6 2" xfId="2184"/>
    <cellStyle name="_Book2 4 7" xfId="2185"/>
    <cellStyle name="_Book2 4 7 2" xfId="2186"/>
    <cellStyle name="_Book2 4 8" xfId="2187"/>
    <cellStyle name="_Book2 4 8 2" xfId="2188"/>
    <cellStyle name="_Book2 4 9" xfId="2189"/>
    <cellStyle name="_Book2 4 9 2" xfId="2190"/>
    <cellStyle name="_Book2 40" xfId="2191"/>
    <cellStyle name="_Book2 41" xfId="2192"/>
    <cellStyle name="_Book2 42" xfId="2193"/>
    <cellStyle name="_Book2 43" xfId="2194"/>
    <cellStyle name="_Book2 44" xfId="2195"/>
    <cellStyle name="_Book2 45" xfId="2196"/>
    <cellStyle name="_Book2 46" xfId="2197"/>
    <cellStyle name="_Book2 47" xfId="2198"/>
    <cellStyle name="_Book2 48" xfId="2199"/>
    <cellStyle name="_Book2 49" xfId="2200"/>
    <cellStyle name="_Book2 5" xfId="2201"/>
    <cellStyle name="_x0013__Book2 5" xfId="2202"/>
    <cellStyle name="_Book2 5 2" xfId="2203"/>
    <cellStyle name="_x0013__Book2 5 2" xfId="2204"/>
    <cellStyle name="_Book2 5 2 2" xfId="2205"/>
    <cellStyle name="_Book2 5 3" xfId="2206"/>
    <cellStyle name="_Book2 5 3 2" xfId="2207"/>
    <cellStyle name="_Book2 5 4" xfId="2208"/>
    <cellStyle name="_Book2 5 4 2" xfId="2209"/>
    <cellStyle name="_Book2 5 5" xfId="2210"/>
    <cellStyle name="_Book2 5 5 2" xfId="2211"/>
    <cellStyle name="_Book2 5 6" xfId="2212"/>
    <cellStyle name="_Book2 5 6 2" xfId="2213"/>
    <cellStyle name="_Book2 5 7" xfId="2214"/>
    <cellStyle name="_Book2 50" xfId="2215"/>
    <cellStyle name="_Book2 51" xfId="2216"/>
    <cellStyle name="_Book2 52" xfId="2217"/>
    <cellStyle name="_Book2 53" xfId="2218"/>
    <cellStyle name="_Book2 54" xfId="2219"/>
    <cellStyle name="_Book2 55" xfId="2220"/>
    <cellStyle name="_Book2 6" xfId="2221"/>
    <cellStyle name="_x0013__Book2 6" xfId="2222"/>
    <cellStyle name="_Book2 6 2" xfId="2223"/>
    <cellStyle name="_x0013__Book2 6 2" xfId="2224"/>
    <cellStyle name="_Book2 7" xfId="2225"/>
    <cellStyle name="_x0013__Book2 7" xfId="2226"/>
    <cellStyle name="_Book2 7 2" xfId="2227"/>
    <cellStyle name="_x0013__Book2 7 2" xfId="2228"/>
    <cellStyle name="_Book2 8" xfId="2229"/>
    <cellStyle name="_x0013__Book2 8" xfId="2230"/>
    <cellStyle name="_Book2 8 2" xfId="2231"/>
    <cellStyle name="_x0013__Book2 8 2" xfId="2232"/>
    <cellStyle name="_Book2 9" xfId="2233"/>
    <cellStyle name="_x0013__Book2 9" xfId="2234"/>
    <cellStyle name="_Book2 9 2" xfId="2235"/>
    <cellStyle name="_x0013__Book2 9 2" xfId="2236"/>
    <cellStyle name="_Book2_04 07E Wild Horse Wind Expansion (C) (2)" xfId="92"/>
    <cellStyle name="_Book2_04 07E Wild Horse Wind Expansion (C) (2) 2" xfId="2237"/>
    <cellStyle name="_Book2_04 07E Wild Horse Wind Expansion (C) (2) 2 2" xfId="2238"/>
    <cellStyle name="_Book2_04 07E Wild Horse Wind Expansion (C) (2) 3" xfId="2239"/>
    <cellStyle name="_Book2_04 07E Wild Horse Wind Expansion (C) (2)_Adj Bench DR 3 for Initial Briefs (Electric)" xfId="2240"/>
    <cellStyle name="_Book2_04 07E Wild Horse Wind Expansion (C) (2)_Adj Bench DR 3 for Initial Briefs (Electric) 2" xfId="2241"/>
    <cellStyle name="_Book2_04 07E Wild Horse Wind Expansion (C) (2)_Adj Bench DR 3 for Initial Briefs (Electric) 2 2" xfId="2242"/>
    <cellStyle name="_Book2_04 07E Wild Horse Wind Expansion (C) (2)_Adj Bench DR 3 for Initial Briefs (Electric) 3" xfId="2243"/>
    <cellStyle name="_Book2_04 07E Wild Horse Wind Expansion (C) (2)_Book1" xfId="2244"/>
    <cellStyle name="_Book2_04 07E Wild Horse Wind Expansion (C) (2)_Electric Rev Req Model (2009 GRC) " xfId="93"/>
    <cellStyle name="_Book2_04 07E Wild Horse Wind Expansion (C) (2)_Electric Rev Req Model (2009 GRC)  2" xfId="2245"/>
    <cellStyle name="_Book2_04 07E Wild Horse Wind Expansion (C) (2)_Electric Rev Req Model (2009 GRC)  2 2" xfId="2246"/>
    <cellStyle name="_Book2_04 07E Wild Horse Wind Expansion (C) (2)_Electric Rev Req Model (2009 GRC)  3" xfId="2247"/>
    <cellStyle name="_Book2_04 07E Wild Horse Wind Expansion (C) (2)_Electric Rev Req Model (2009 GRC) Rebuttal" xfId="2248"/>
    <cellStyle name="_Book2_04 07E Wild Horse Wind Expansion (C) (2)_Electric Rev Req Model (2009 GRC) Rebuttal 2" xfId="2249"/>
    <cellStyle name="_Book2_04 07E Wild Horse Wind Expansion (C) (2)_Electric Rev Req Model (2009 GRC) Rebuttal 2 2" xfId="2250"/>
    <cellStyle name="_Book2_04 07E Wild Horse Wind Expansion (C) (2)_Electric Rev Req Model (2009 GRC) Rebuttal 3" xfId="2251"/>
    <cellStyle name="_Book2_04 07E Wild Horse Wind Expansion (C) (2)_Electric Rev Req Model (2009 GRC) Rebuttal REmoval of New  WH Solar AdjustMI" xfId="2252"/>
    <cellStyle name="_Book2_04 07E Wild Horse Wind Expansion (C) (2)_Electric Rev Req Model (2009 GRC) Rebuttal REmoval of New  WH Solar AdjustMI 2" xfId="2253"/>
    <cellStyle name="_Book2_04 07E Wild Horse Wind Expansion (C) (2)_Electric Rev Req Model (2009 GRC) Rebuttal REmoval of New  WH Solar AdjustMI 2 2" xfId="2254"/>
    <cellStyle name="_Book2_04 07E Wild Horse Wind Expansion (C) (2)_Electric Rev Req Model (2009 GRC) Rebuttal REmoval of New  WH Solar AdjustMI 3" xfId="2255"/>
    <cellStyle name="_Book2_04 07E Wild Horse Wind Expansion (C) (2)_Electric Rev Req Model (2009 GRC) Revised 01-18-2010" xfId="2256"/>
    <cellStyle name="_Book2_04 07E Wild Horse Wind Expansion (C) (2)_Electric Rev Req Model (2009 GRC) Revised 01-18-2010 2" xfId="2257"/>
    <cellStyle name="_Book2_04 07E Wild Horse Wind Expansion (C) (2)_Electric Rev Req Model (2009 GRC) Revised 01-18-2010 2 2" xfId="2258"/>
    <cellStyle name="_Book2_04 07E Wild Horse Wind Expansion (C) (2)_Electric Rev Req Model (2009 GRC) Revised 01-18-2010 3" xfId="2259"/>
    <cellStyle name="_Book2_04 07E Wild Horse Wind Expansion (C) (2)_Electric Rev Req Model (2010 GRC)" xfId="2260"/>
    <cellStyle name="_Book2_04 07E Wild Horse Wind Expansion (C) (2)_Electric Rev Req Model (2010 GRC) SF" xfId="2261"/>
    <cellStyle name="_Book2_04 07E Wild Horse Wind Expansion (C) (2)_Final Order Electric EXHIBIT A-1" xfId="2262"/>
    <cellStyle name="_Book2_04 07E Wild Horse Wind Expansion (C) (2)_Final Order Electric EXHIBIT A-1 2" xfId="2263"/>
    <cellStyle name="_Book2_04 07E Wild Horse Wind Expansion (C) (2)_Final Order Electric EXHIBIT A-1 2 2" xfId="2264"/>
    <cellStyle name="_Book2_04 07E Wild Horse Wind Expansion (C) (2)_Final Order Electric EXHIBIT A-1 3" xfId="2265"/>
    <cellStyle name="_Book2_04 07E Wild Horse Wind Expansion (C) (2)_TENASKA REGULATORY ASSET" xfId="2266"/>
    <cellStyle name="_Book2_04 07E Wild Horse Wind Expansion (C) (2)_TENASKA REGULATORY ASSET 2" xfId="2267"/>
    <cellStyle name="_Book2_04 07E Wild Horse Wind Expansion (C) (2)_TENASKA REGULATORY ASSET 2 2" xfId="2268"/>
    <cellStyle name="_Book2_04 07E Wild Horse Wind Expansion (C) (2)_TENASKA REGULATORY ASSET 3" xfId="2269"/>
    <cellStyle name="_Book2_16.37E Wild Horse Expansion DeferralRevwrkingfile SF" xfId="2270"/>
    <cellStyle name="_Book2_16.37E Wild Horse Expansion DeferralRevwrkingfile SF 2" xfId="2271"/>
    <cellStyle name="_Book2_16.37E Wild Horse Expansion DeferralRevwrkingfile SF 2 2" xfId="2272"/>
    <cellStyle name="_Book2_16.37E Wild Horse Expansion DeferralRevwrkingfile SF 3" xfId="2273"/>
    <cellStyle name="_Book2_2009 Compliance Filing PCA Exhibits for GRC" xfId="2274"/>
    <cellStyle name="_Book2_2009 GRC Compl Filing - Exhibit D" xfId="2275"/>
    <cellStyle name="_Book2_2009 GRC Compl Filing - Exhibit D 2" xfId="2276"/>
    <cellStyle name="_Book2_2010 PTC's July1_Dec31 2010 " xfId="94"/>
    <cellStyle name="_Book2_2010 PTC's Sept10_Aug11 (Version 4)" xfId="95"/>
    <cellStyle name="_Book2_3.01 Income Statement" xfId="96"/>
    <cellStyle name="_Book2_4 31 Regulatory Assets and Liabilities  7 06- Exhibit D" xfId="97"/>
    <cellStyle name="_Book2_4 31 Regulatory Assets and Liabilities  7 06- Exhibit D 2" xfId="2277"/>
    <cellStyle name="_Book2_4 31 Regulatory Assets and Liabilities  7 06- Exhibit D 2 2" xfId="2278"/>
    <cellStyle name="_Book2_4 31 Regulatory Assets and Liabilities  7 06- Exhibit D 3" xfId="2279"/>
    <cellStyle name="_Book2_4 31 Regulatory Assets and Liabilities  7 06- Exhibit D_NIM Summary" xfId="2280"/>
    <cellStyle name="_Book2_4 31 Regulatory Assets and Liabilities  7 06- Exhibit D_NIM Summary 2" xfId="2281"/>
    <cellStyle name="_Book2_4 32 Regulatory Assets and Liabilities  7 06- Exhibit D" xfId="98"/>
    <cellStyle name="_Book2_4 32 Regulatory Assets and Liabilities  7 06- Exhibit D 2" xfId="2282"/>
    <cellStyle name="_Book2_4 32 Regulatory Assets and Liabilities  7 06- Exhibit D 2 2" xfId="2283"/>
    <cellStyle name="_Book2_4 32 Regulatory Assets and Liabilities  7 06- Exhibit D 3" xfId="2284"/>
    <cellStyle name="_Book2_4 32 Regulatory Assets and Liabilities  7 06- Exhibit D_NIM Summary" xfId="2285"/>
    <cellStyle name="_Book2_4 32 Regulatory Assets and Liabilities  7 06- Exhibit D_NIM Summary 2" xfId="2286"/>
    <cellStyle name="_Book2_ACCOUNTS" xfId="2287"/>
    <cellStyle name="_x0013__Book2_Adj Bench DR 3 for Initial Briefs (Electric)" xfId="2288"/>
    <cellStyle name="_x0013__Book2_Adj Bench DR 3 for Initial Briefs (Electric) 2" xfId="2289"/>
    <cellStyle name="_x0013__Book2_Adj Bench DR 3 for Initial Briefs (Electric) 2 2" xfId="2290"/>
    <cellStyle name="_x0013__Book2_Adj Bench DR 3 for Initial Briefs (Electric) 3" xfId="2291"/>
    <cellStyle name="_Book2_Att B to RECs proceeds proposal" xfId="99"/>
    <cellStyle name="_Book2_AURORA Total New" xfId="2292"/>
    <cellStyle name="_Book2_AURORA Total New 2" xfId="2293"/>
    <cellStyle name="_Book2_Backup for Attachment B 2010-09-09" xfId="100"/>
    <cellStyle name="_Book2_Bench Request - Attachment B" xfId="101"/>
    <cellStyle name="_Book2_Book2" xfId="2294"/>
    <cellStyle name="_Book2_Book2 2" xfId="2295"/>
    <cellStyle name="_Book2_Book2 2 2" xfId="2296"/>
    <cellStyle name="_Book2_Book2 3" xfId="2297"/>
    <cellStyle name="_Book2_Book2_Adj Bench DR 3 for Initial Briefs (Electric)" xfId="2298"/>
    <cellStyle name="_Book2_Book2_Adj Bench DR 3 for Initial Briefs (Electric) 2" xfId="2299"/>
    <cellStyle name="_Book2_Book2_Adj Bench DR 3 for Initial Briefs (Electric) 2 2" xfId="2300"/>
    <cellStyle name="_Book2_Book2_Adj Bench DR 3 for Initial Briefs (Electric) 3" xfId="2301"/>
    <cellStyle name="_Book2_Book2_Electric Rev Req Model (2009 GRC) Rebuttal" xfId="2302"/>
    <cellStyle name="_Book2_Book2_Electric Rev Req Model (2009 GRC) Rebuttal 2" xfId="2303"/>
    <cellStyle name="_Book2_Book2_Electric Rev Req Model (2009 GRC) Rebuttal 2 2" xfId="2304"/>
    <cellStyle name="_Book2_Book2_Electric Rev Req Model (2009 GRC) Rebuttal 3" xfId="2305"/>
    <cellStyle name="_Book2_Book2_Electric Rev Req Model (2009 GRC) Rebuttal REmoval of New  WH Solar AdjustMI" xfId="2306"/>
    <cellStyle name="_Book2_Book2_Electric Rev Req Model (2009 GRC) Rebuttal REmoval of New  WH Solar AdjustMI 2" xfId="2307"/>
    <cellStyle name="_Book2_Book2_Electric Rev Req Model (2009 GRC) Rebuttal REmoval of New  WH Solar AdjustMI 2 2" xfId="2308"/>
    <cellStyle name="_Book2_Book2_Electric Rev Req Model (2009 GRC) Rebuttal REmoval of New  WH Solar AdjustMI 3" xfId="2309"/>
    <cellStyle name="_Book2_Book2_Electric Rev Req Model (2009 GRC) Revised 01-18-2010" xfId="2310"/>
    <cellStyle name="_Book2_Book2_Electric Rev Req Model (2009 GRC) Revised 01-18-2010 2" xfId="2311"/>
    <cellStyle name="_Book2_Book2_Electric Rev Req Model (2009 GRC) Revised 01-18-2010 2 2" xfId="2312"/>
    <cellStyle name="_Book2_Book2_Electric Rev Req Model (2009 GRC) Revised 01-18-2010 3" xfId="2313"/>
    <cellStyle name="_Book2_Book2_Final Order Electric EXHIBIT A-1" xfId="2314"/>
    <cellStyle name="_Book2_Book2_Final Order Electric EXHIBIT A-1 2" xfId="2315"/>
    <cellStyle name="_Book2_Book2_Final Order Electric EXHIBIT A-1 2 2" xfId="2316"/>
    <cellStyle name="_Book2_Book2_Final Order Electric EXHIBIT A-1 3" xfId="2317"/>
    <cellStyle name="_Book2_Book4" xfId="2318"/>
    <cellStyle name="_Book2_Book4 2" xfId="2319"/>
    <cellStyle name="_Book2_Book4 2 2" xfId="2320"/>
    <cellStyle name="_Book2_Book4 3" xfId="2321"/>
    <cellStyle name="_Book2_Book9" xfId="102"/>
    <cellStyle name="_Book2_Book9 2" xfId="2322"/>
    <cellStyle name="_Book2_Book9 2 2" xfId="2323"/>
    <cellStyle name="_Book2_Book9 3" xfId="2324"/>
    <cellStyle name="_Book2_Check the Interest Calculation" xfId="103"/>
    <cellStyle name="_Book2_Check the Interest Calculation_Scenario 1 REC vs PTC Offset" xfId="104"/>
    <cellStyle name="_Book2_Check the Interest Calculation_Scenario 3" xfId="105"/>
    <cellStyle name="_Book2_Chelan PUD Power Costs (8-10)" xfId="2325"/>
    <cellStyle name="_Book2_DWH-08 (Rate Spread &amp; Design Workpapers)" xfId="106"/>
    <cellStyle name="_x0013__Book2_Electric Rev Req Model (2009 GRC) Rebuttal" xfId="2326"/>
    <cellStyle name="_x0013__Book2_Electric Rev Req Model (2009 GRC) Rebuttal 2" xfId="2327"/>
    <cellStyle name="_x0013__Book2_Electric Rev Req Model (2009 GRC) Rebuttal 2 2" xfId="2328"/>
    <cellStyle name="_x0013__Book2_Electric Rev Req Model (2009 GRC) Rebuttal 3" xfId="2329"/>
    <cellStyle name="_x0013__Book2_Electric Rev Req Model (2009 GRC) Rebuttal REmoval of New  WH Solar AdjustMI" xfId="2330"/>
    <cellStyle name="_x0013__Book2_Electric Rev Req Model (2009 GRC) Rebuttal REmoval of New  WH Solar AdjustMI 2" xfId="2331"/>
    <cellStyle name="_x0013__Book2_Electric Rev Req Model (2009 GRC) Rebuttal REmoval of New  WH Solar AdjustMI 2 2" xfId="2332"/>
    <cellStyle name="_x0013__Book2_Electric Rev Req Model (2009 GRC) Rebuttal REmoval of New  WH Solar AdjustMI 3" xfId="2333"/>
    <cellStyle name="_x0013__Book2_Electric Rev Req Model (2009 GRC) Revised 01-18-2010" xfId="2334"/>
    <cellStyle name="_x0013__Book2_Electric Rev Req Model (2009 GRC) Revised 01-18-2010 2" xfId="2335"/>
    <cellStyle name="_x0013__Book2_Electric Rev Req Model (2009 GRC) Revised 01-18-2010 2 2" xfId="2336"/>
    <cellStyle name="_x0013__Book2_Electric Rev Req Model (2009 GRC) Revised 01-18-2010 3" xfId="2337"/>
    <cellStyle name="_Book2_Final 2008 PTC Rate Design Workpapers 10.27.08" xfId="107"/>
    <cellStyle name="_x0013__Book2_Final Order Electric EXHIBIT A-1" xfId="2338"/>
    <cellStyle name="_x0013__Book2_Final Order Electric EXHIBIT A-1 2" xfId="2339"/>
    <cellStyle name="_x0013__Book2_Final Order Electric EXHIBIT A-1 2 2" xfId="2340"/>
    <cellStyle name="_x0013__Book2_Final Order Electric EXHIBIT A-1 3" xfId="2341"/>
    <cellStyle name="_Book2_Gas Rev Req Model (2010 GRC)" xfId="2342"/>
    <cellStyle name="_Book2_INPUTS" xfId="108"/>
    <cellStyle name="_Book2_INPUTS 2" xfId="2343"/>
    <cellStyle name="_Book2_INPUTS 2 2" xfId="2344"/>
    <cellStyle name="_Book2_INPUTS 3" xfId="2345"/>
    <cellStyle name="_Book2_Low Income 2010 RevRequirement" xfId="109"/>
    <cellStyle name="_Book2_Low Income 2010 RevRequirement (2)" xfId="110"/>
    <cellStyle name="_Book2_NIM Summary" xfId="2346"/>
    <cellStyle name="_Book2_NIM Summary 09GRC" xfId="2347"/>
    <cellStyle name="_Book2_NIM Summary 09GRC 2" xfId="2348"/>
    <cellStyle name="_Book2_NIM Summary 2" xfId="2349"/>
    <cellStyle name="_Book2_NIM Summary 3" xfId="2350"/>
    <cellStyle name="_Book2_NIM Summary 4" xfId="2351"/>
    <cellStyle name="_Book2_NIM Summary 5" xfId="2352"/>
    <cellStyle name="_Book2_NIM Summary 6" xfId="2353"/>
    <cellStyle name="_Book2_NIM Summary 7" xfId="2354"/>
    <cellStyle name="_Book2_NIM Summary 8" xfId="2355"/>
    <cellStyle name="_Book2_NIM Summary 9" xfId="2356"/>
    <cellStyle name="_Book2_Oct2010toSep2011LwIncLead" xfId="111"/>
    <cellStyle name="_Book2_PCA 10 -  Exhibit D from A Kellogg Jan 2011" xfId="2357"/>
    <cellStyle name="_Book2_PCA 10 -  Exhibit D from A Kellogg July 2011" xfId="2358"/>
    <cellStyle name="_Book2_PCA 10 -  Exhibit D from S Free Rcv'd 12-11" xfId="2359"/>
    <cellStyle name="_Book2_PCA 9 -  Exhibit D April 2010" xfId="2360"/>
    <cellStyle name="_Book2_PCA 9 -  Exhibit D April 2010 (3)" xfId="2361"/>
    <cellStyle name="_Book2_PCA 9 -  Exhibit D April 2010 (3) 2" xfId="2362"/>
    <cellStyle name="_Book2_PCA 9 -  Exhibit D Nov 2010" xfId="2363"/>
    <cellStyle name="_Book2_PCA 9 - Exhibit D at August 2010" xfId="2364"/>
    <cellStyle name="_Book2_PCA 9 - Exhibit D June 2010 GRC" xfId="2365"/>
    <cellStyle name="_Book2_Power Costs - Comparison bx Rbtl-Staff-Jt-PC" xfId="2366"/>
    <cellStyle name="_Book2_Power Costs - Comparison bx Rbtl-Staff-Jt-PC 2" xfId="2367"/>
    <cellStyle name="_Book2_Power Costs - Comparison bx Rbtl-Staff-Jt-PC 2 2" xfId="2368"/>
    <cellStyle name="_Book2_Power Costs - Comparison bx Rbtl-Staff-Jt-PC 3" xfId="2369"/>
    <cellStyle name="_Book2_Power Costs - Comparison bx Rbtl-Staff-Jt-PC_Adj Bench DR 3 for Initial Briefs (Electric)" xfId="2370"/>
    <cellStyle name="_Book2_Power Costs - Comparison bx Rbtl-Staff-Jt-PC_Adj Bench DR 3 for Initial Briefs (Electric) 2" xfId="2371"/>
    <cellStyle name="_Book2_Power Costs - Comparison bx Rbtl-Staff-Jt-PC_Adj Bench DR 3 for Initial Briefs (Electric) 2 2" xfId="2372"/>
    <cellStyle name="_Book2_Power Costs - Comparison bx Rbtl-Staff-Jt-PC_Adj Bench DR 3 for Initial Briefs (Electric) 3" xfId="2373"/>
    <cellStyle name="_Book2_Power Costs - Comparison bx Rbtl-Staff-Jt-PC_Electric Rev Req Model (2009 GRC) Rebuttal" xfId="2374"/>
    <cellStyle name="_Book2_Power Costs - Comparison bx Rbtl-Staff-Jt-PC_Electric Rev Req Model (2009 GRC) Rebuttal 2" xfId="2375"/>
    <cellStyle name="_Book2_Power Costs - Comparison bx Rbtl-Staff-Jt-PC_Electric Rev Req Model (2009 GRC) Rebuttal 2 2" xfId="2376"/>
    <cellStyle name="_Book2_Power Costs - Comparison bx Rbtl-Staff-Jt-PC_Electric Rev Req Model (2009 GRC) Rebuttal 3" xfId="2377"/>
    <cellStyle name="_Book2_Power Costs - Comparison bx Rbtl-Staff-Jt-PC_Electric Rev Req Model (2009 GRC) Rebuttal REmoval of New  WH Solar AdjustMI" xfId="2378"/>
    <cellStyle name="_Book2_Power Costs - Comparison bx Rbtl-Staff-Jt-PC_Electric Rev Req Model (2009 GRC) Rebuttal REmoval of New  WH Solar AdjustMI 2" xfId="2379"/>
    <cellStyle name="_Book2_Power Costs - Comparison bx Rbtl-Staff-Jt-PC_Electric Rev Req Model (2009 GRC) Rebuttal REmoval of New  WH Solar AdjustMI 2 2" xfId="2380"/>
    <cellStyle name="_Book2_Power Costs - Comparison bx Rbtl-Staff-Jt-PC_Electric Rev Req Model (2009 GRC) Rebuttal REmoval of New  WH Solar AdjustMI 3" xfId="2381"/>
    <cellStyle name="_Book2_Power Costs - Comparison bx Rbtl-Staff-Jt-PC_Electric Rev Req Model (2009 GRC) Revised 01-18-2010" xfId="2382"/>
    <cellStyle name="_Book2_Power Costs - Comparison bx Rbtl-Staff-Jt-PC_Electric Rev Req Model (2009 GRC) Revised 01-18-2010 2" xfId="2383"/>
    <cellStyle name="_Book2_Power Costs - Comparison bx Rbtl-Staff-Jt-PC_Electric Rev Req Model (2009 GRC) Revised 01-18-2010 2 2" xfId="2384"/>
    <cellStyle name="_Book2_Power Costs - Comparison bx Rbtl-Staff-Jt-PC_Electric Rev Req Model (2009 GRC) Revised 01-18-2010 3" xfId="2385"/>
    <cellStyle name="_Book2_Power Costs - Comparison bx Rbtl-Staff-Jt-PC_Final Order Electric EXHIBIT A-1" xfId="2386"/>
    <cellStyle name="_Book2_Power Costs - Comparison bx Rbtl-Staff-Jt-PC_Final Order Electric EXHIBIT A-1 2" xfId="2387"/>
    <cellStyle name="_Book2_Power Costs - Comparison bx Rbtl-Staff-Jt-PC_Final Order Electric EXHIBIT A-1 2 2" xfId="2388"/>
    <cellStyle name="_Book2_Power Costs - Comparison bx Rbtl-Staff-Jt-PC_Final Order Electric EXHIBIT A-1 3" xfId="2389"/>
    <cellStyle name="_Book2_Production Adj 4.37" xfId="112"/>
    <cellStyle name="_Book2_Production Adj 4.37 2" xfId="2390"/>
    <cellStyle name="_Book2_Production Adj 4.37 2 2" xfId="2391"/>
    <cellStyle name="_Book2_Production Adj 4.37 3" xfId="2392"/>
    <cellStyle name="_Book2_Purchased Power Adj 4.03" xfId="113"/>
    <cellStyle name="_Book2_Purchased Power Adj 4.03 2" xfId="2393"/>
    <cellStyle name="_Book2_Purchased Power Adj 4.03 2 2" xfId="2394"/>
    <cellStyle name="_Book2_Purchased Power Adj 4.03 3" xfId="2395"/>
    <cellStyle name="_Book2_Rebuttal Power Costs" xfId="2396"/>
    <cellStyle name="_Book2_Rebuttal Power Costs 2" xfId="2397"/>
    <cellStyle name="_Book2_Rebuttal Power Costs 2 2" xfId="2398"/>
    <cellStyle name="_Book2_Rebuttal Power Costs 3" xfId="2399"/>
    <cellStyle name="_Book2_Rebuttal Power Costs_Adj Bench DR 3 for Initial Briefs (Electric)" xfId="2400"/>
    <cellStyle name="_Book2_Rebuttal Power Costs_Adj Bench DR 3 for Initial Briefs (Electric) 2" xfId="2401"/>
    <cellStyle name="_Book2_Rebuttal Power Costs_Adj Bench DR 3 for Initial Briefs (Electric) 2 2" xfId="2402"/>
    <cellStyle name="_Book2_Rebuttal Power Costs_Adj Bench DR 3 for Initial Briefs (Electric) 3" xfId="2403"/>
    <cellStyle name="_Book2_Rebuttal Power Costs_Electric Rev Req Model (2009 GRC) Rebuttal" xfId="2404"/>
    <cellStyle name="_Book2_Rebuttal Power Costs_Electric Rev Req Model (2009 GRC) Rebuttal 2" xfId="2405"/>
    <cellStyle name="_Book2_Rebuttal Power Costs_Electric Rev Req Model (2009 GRC) Rebuttal 2 2" xfId="2406"/>
    <cellStyle name="_Book2_Rebuttal Power Costs_Electric Rev Req Model (2009 GRC) Rebuttal 3" xfId="2407"/>
    <cellStyle name="_Book2_Rebuttal Power Costs_Electric Rev Req Model (2009 GRC) Rebuttal REmoval of New  WH Solar AdjustMI" xfId="2408"/>
    <cellStyle name="_Book2_Rebuttal Power Costs_Electric Rev Req Model (2009 GRC) Rebuttal REmoval of New  WH Solar AdjustMI 2" xfId="2409"/>
    <cellStyle name="_Book2_Rebuttal Power Costs_Electric Rev Req Model (2009 GRC) Rebuttal REmoval of New  WH Solar AdjustMI 2 2" xfId="2410"/>
    <cellStyle name="_Book2_Rebuttal Power Costs_Electric Rev Req Model (2009 GRC) Rebuttal REmoval of New  WH Solar AdjustMI 3" xfId="2411"/>
    <cellStyle name="_Book2_Rebuttal Power Costs_Electric Rev Req Model (2009 GRC) Revised 01-18-2010" xfId="2412"/>
    <cellStyle name="_Book2_Rebuttal Power Costs_Electric Rev Req Model (2009 GRC) Revised 01-18-2010 2" xfId="2413"/>
    <cellStyle name="_Book2_Rebuttal Power Costs_Electric Rev Req Model (2009 GRC) Revised 01-18-2010 2 2" xfId="2414"/>
    <cellStyle name="_Book2_Rebuttal Power Costs_Electric Rev Req Model (2009 GRC) Revised 01-18-2010 3" xfId="2415"/>
    <cellStyle name="_Book2_Rebuttal Power Costs_Final Order Electric EXHIBIT A-1" xfId="2416"/>
    <cellStyle name="_Book2_Rebuttal Power Costs_Final Order Electric EXHIBIT A-1 2" xfId="2417"/>
    <cellStyle name="_Book2_Rebuttal Power Costs_Final Order Electric EXHIBIT A-1 2 2" xfId="2418"/>
    <cellStyle name="_Book2_Rebuttal Power Costs_Final Order Electric EXHIBIT A-1 3" xfId="2419"/>
    <cellStyle name="_Book2_RECS vs PTC's w Interest 6-28-10" xfId="114"/>
    <cellStyle name="_Book2_ROR &amp; CONV FACTOR" xfId="115"/>
    <cellStyle name="_Book2_ROR &amp; CONV FACTOR 2" xfId="2420"/>
    <cellStyle name="_Book2_ROR &amp; CONV FACTOR 2 2" xfId="2421"/>
    <cellStyle name="_Book2_ROR &amp; CONV FACTOR 3" xfId="2422"/>
    <cellStyle name="_Book2_ROR 5.02" xfId="116"/>
    <cellStyle name="_Book2_ROR 5.02 2" xfId="2423"/>
    <cellStyle name="_Book2_ROR 5.02 2 2" xfId="2424"/>
    <cellStyle name="_Book2_ROR 5.02 3" xfId="2425"/>
    <cellStyle name="_Book2_Wind Integration 10GRC" xfId="2426"/>
    <cellStyle name="_Book2_Wind Integration 10GRC 2" xfId="2427"/>
    <cellStyle name="_Book3" xfId="117"/>
    <cellStyle name="_Book5" xfId="118"/>
    <cellStyle name="_Book5_Chelan PUD Power Costs (8-10)" xfId="2428"/>
    <cellStyle name="_Book5_DEM-WP(C) Costs Not In AURORA 2010GRC As Filed" xfId="2429"/>
    <cellStyle name="_Book5_DEM-WP(C) Costs Not In AURORA 2010GRC As Filed 2" xfId="2430"/>
    <cellStyle name="_Book5_NIM Summary" xfId="2431"/>
    <cellStyle name="_Book5_NIM Summary 09GRC" xfId="2432"/>
    <cellStyle name="_Book5_NIM Summary 2" xfId="2433"/>
    <cellStyle name="_Book5_NIM Summary 3" xfId="2434"/>
    <cellStyle name="_Book5_NIM Summary 4" xfId="2435"/>
    <cellStyle name="_Book5_NIM Summary 5" xfId="2436"/>
    <cellStyle name="_Book5_NIM Summary 6" xfId="2437"/>
    <cellStyle name="_Book5_NIM Summary 7" xfId="2438"/>
    <cellStyle name="_Book5_NIM Summary 8" xfId="2439"/>
    <cellStyle name="_Book5_NIM Summary 9" xfId="2440"/>
    <cellStyle name="_Book5_PCA 9 -  Exhibit D April 2010 (3)" xfId="2441"/>
    <cellStyle name="_Book5_Reconciliation" xfId="2442"/>
    <cellStyle name="_Book5_Reconciliation 2" xfId="2443"/>
    <cellStyle name="_Book5_Wind Integration 10GRC" xfId="2444"/>
    <cellStyle name="_Book5_Wind Integration 10GRC 2" xfId="2445"/>
    <cellStyle name="_BPA NOS" xfId="2446"/>
    <cellStyle name="_BPA NOS 2" xfId="2447"/>
    <cellStyle name="_BPA NOS_DEM-WP(C) Wind Integration Summary 2010GRC" xfId="2448"/>
    <cellStyle name="_BPA NOS_DEM-WP(C) Wind Integration Summary 2010GRC 2" xfId="2449"/>
    <cellStyle name="_BPA NOS_NIM Summary" xfId="2450"/>
    <cellStyle name="_BPA NOS_NIM Summary 2" xfId="2451"/>
    <cellStyle name="_Chelan Debt Forecast 12.19.05" xfId="119"/>
    <cellStyle name="_Chelan Debt Forecast 12.19.05 2" xfId="120"/>
    <cellStyle name="_Chelan Debt Forecast 12.19.05 2 2" xfId="2452"/>
    <cellStyle name="_Chelan Debt Forecast 12.19.05 2 2 2" xfId="2453"/>
    <cellStyle name="_Chelan Debt Forecast 12.19.05 2 3" xfId="2454"/>
    <cellStyle name="_Chelan Debt Forecast 12.19.05 3" xfId="2455"/>
    <cellStyle name="_Chelan Debt Forecast 12.19.05 3 2" xfId="2456"/>
    <cellStyle name="_Chelan Debt Forecast 12.19.05 3 2 2" xfId="2457"/>
    <cellStyle name="_Chelan Debt Forecast 12.19.05 3 3" xfId="2458"/>
    <cellStyle name="_Chelan Debt Forecast 12.19.05 3 3 2" xfId="2459"/>
    <cellStyle name="_Chelan Debt Forecast 12.19.05 3 4" xfId="2460"/>
    <cellStyle name="_Chelan Debt Forecast 12.19.05 3 4 2" xfId="2461"/>
    <cellStyle name="_Chelan Debt Forecast 12.19.05 4" xfId="2462"/>
    <cellStyle name="_Chelan Debt Forecast 12.19.05 4 2" xfId="2463"/>
    <cellStyle name="_Chelan Debt Forecast 12.19.05 5" xfId="2464"/>
    <cellStyle name="_Chelan Debt Forecast 12.19.05 6" xfId="2465"/>
    <cellStyle name="_Chelan Debt Forecast 12.19.05 7" xfId="2466"/>
    <cellStyle name="_Chelan Debt Forecast 12.19.05_(C) WHE Proforma with ITC cash grant 10 Yr Amort_for deferral_102809" xfId="2467"/>
    <cellStyle name="_Chelan Debt Forecast 12.19.05_(C) WHE Proforma with ITC cash grant 10 Yr Amort_for deferral_102809 2" xfId="2468"/>
    <cellStyle name="_Chelan Debt Forecast 12.19.05_(C) WHE Proforma with ITC cash grant 10 Yr Amort_for deferral_102809 2 2" xfId="2469"/>
    <cellStyle name="_Chelan Debt Forecast 12.19.05_(C) WHE Proforma with ITC cash grant 10 Yr Amort_for deferral_102809 3" xfId="2470"/>
    <cellStyle name="_Chelan Debt Forecast 12.19.05_(C) WHE Proforma with ITC cash grant 10 Yr Amort_for deferral_102809_16.07E Wild Horse Wind Expansionwrkingfile" xfId="2471"/>
    <cellStyle name="_Chelan Debt Forecast 12.19.05_(C) WHE Proforma with ITC cash grant 10 Yr Amort_for deferral_102809_16.07E Wild Horse Wind Expansionwrkingfile 2" xfId="2472"/>
    <cellStyle name="_Chelan Debt Forecast 12.19.05_(C) WHE Proforma with ITC cash grant 10 Yr Amort_for deferral_102809_16.07E Wild Horse Wind Expansionwrkingfile 2 2" xfId="2473"/>
    <cellStyle name="_Chelan Debt Forecast 12.19.05_(C) WHE Proforma with ITC cash grant 10 Yr Amort_for deferral_102809_16.07E Wild Horse Wind Expansionwrkingfile 3" xfId="2474"/>
    <cellStyle name="_Chelan Debt Forecast 12.19.05_(C) WHE Proforma with ITC cash grant 10 Yr Amort_for deferral_102809_16.07E Wild Horse Wind Expansionwrkingfile SF" xfId="2475"/>
    <cellStyle name="_Chelan Debt Forecast 12.19.05_(C) WHE Proforma with ITC cash grant 10 Yr Amort_for deferral_102809_16.07E Wild Horse Wind Expansionwrkingfile SF 2" xfId="2476"/>
    <cellStyle name="_Chelan Debt Forecast 12.19.05_(C) WHE Proforma with ITC cash grant 10 Yr Amort_for deferral_102809_16.07E Wild Horse Wind Expansionwrkingfile SF 2 2" xfId="2477"/>
    <cellStyle name="_Chelan Debt Forecast 12.19.05_(C) WHE Proforma with ITC cash grant 10 Yr Amort_for deferral_102809_16.07E Wild Horse Wind Expansionwrkingfile SF 3" xfId="2478"/>
    <cellStyle name="_Chelan Debt Forecast 12.19.05_(C) WHE Proforma with ITC cash grant 10 Yr Amort_for deferral_102809_16.37E Wild Horse Expansion DeferralRevwrkingfile SF" xfId="2479"/>
    <cellStyle name="_Chelan Debt Forecast 12.19.05_(C) WHE Proforma with ITC cash grant 10 Yr Amort_for deferral_102809_16.37E Wild Horse Expansion DeferralRevwrkingfile SF 2" xfId="2480"/>
    <cellStyle name="_Chelan Debt Forecast 12.19.05_(C) WHE Proforma with ITC cash grant 10 Yr Amort_for deferral_102809_16.37E Wild Horse Expansion DeferralRevwrkingfile SF 2 2" xfId="2481"/>
    <cellStyle name="_Chelan Debt Forecast 12.19.05_(C) WHE Proforma with ITC cash grant 10 Yr Amort_for deferral_102809_16.37E Wild Horse Expansion DeferralRevwrkingfile SF 3" xfId="2482"/>
    <cellStyle name="_Chelan Debt Forecast 12.19.05_(C) WHE Proforma with ITC cash grant 10 Yr Amort_for rebuttal_120709" xfId="2483"/>
    <cellStyle name="_Chelan Debt Forecast 12.19.05_(C) WHE Proforma with ITC cash grant 10 Yr Amort_for rebuttal_120709 2" xfId="2484"/>
    <cellStyle name="_Chelan Debt Forecast 12.19.05_(C) WHE Proforma with ITC cash grant 10 Yr Amort_for rebuttal_120709 2 2" xfId="2485"/>
    <cellStyle name="_Chelan Debt Forecast 12.19.05_(C) WHE Proforma with ITC cash grant 10 Yr Amort_for rebuttal_120709 3" xfId="2486"/>
    <cellStyle name="_Chelan Debt Forecast 12.19.05_04.07E Wild Horse Wind Expansion" xfId="2487"/>
    <cellStyle name="_Chelan Debt Forecast 12.19.05_04.07E Wild Horse Wind Expansion 2" xfId="2488"/>
    <cellStyle name="_Chelan Debt Forecast 12.19.05_04.07E Wild Horse Wind Expansion 2 2" xfId="2489"/>
    <cellStyle name="_Chelan Debt Forecast 12.19.05_04.07E Wild Horse Wind Expansion 3" xfId="2490"/>
    <cellStyle name="_Chelan Debt Forecast 12.19.05_04.07E Wild Horse Wind Expansion_16.07E Wild Horse Wind Expansionwrkingfile" xfId="2491"/>
    <cellStyle name="_Chelan Debt Forecast 12.19.05_04.07E Wild Horse Wind Expansion_16.07E Wild Horse Wind Expansionwrkingfile 2" xfId="2492"/>
    <cellStyle name="_Chelan Debt Forecast 12.19.05_04.07E Wild Horse Wind Expansion_16.07E Wild Horse Wind Expansionwrkingfile 2 2" xfId="2493"/>
    <cellStyle name="_Chelan Debt Forecast 12.19.05_04.07E Wild Horse Wind Expansion_16.07E Wild Horse Wind Expansionwrkingfile 3" xfId="2494"/>
    <cellStyle name="_Chelan Debt Forecast 12.19.05_04.07E Wild Horse Wind Expansion_16.07E Wild Horse Wind Expansionwrkingfile SF" xfId="2495"/>
    <cellStyle name="_Chelan Debt Forecast 12.19.05_04.07E Wild Horse Wind Expansion_16.07E Wild Horse Wind Expansionwrkingfile SF 2" xfId="2496"/>
    <cellStyle name="_Chelan Debt Forecast 12.19.05_04.07E Wild Horse Wind Expansion_16.07E Wild Horse Wind Expansionwrkingfile SF 2 2" xfId="2497"/>
    <cellStyle name="_Chelan Debt Forecast 12.19.05_04.07E Wild Horse Wind Expansion_16.07E Wild Horse Wind Expansionwrkingfile SF 3" xfId="2498"/>
    <cellStyle name="_Chelan Debt Forecast 12.19.05_04.07E Wild Horse Wind Expansion_16.37E Wild Horse Expansion DeferralRevwrkingfile SF" xfId="2499"/>
    <cellStyle name="_Chelan Debt Forecast 12.19.05_04.07E Wild Horse Wind Expansion_16.37E Wild Horse Expansion DeferralRevwrkingfile SF 2" xfId="2500"/>
    <cellStyle name="_Chelan Debt Forecast 12.19.05_04.07E Wild Horse Wind Expansion_16.37E Wild Horse Expansion DeferralRevwrkingfile SF 2 2" xfId="2501"/>
    <cellStyle name="_Chelan Debt Forecast 12.19.05_04.07E Wild Horse Wind Expansion_16.37E Wild Horse Expansion DeferralRevwrkingfile SF 3" xfId="2502"/>
    <cellStyle name="_Chelan Debt Forecast 12.19.05_16.07E Wild Horse Wind Expansionwrkingfile" xfId="2503"/>
    <cellStyle name="_Chelan Debt Forecast 12.19.05_16.07E Wild Horse Wind Expansionwrkingfile 2" xfId="2504"/>
    <cellStyle name="_Chelan Debt Forecast 12.19.05_16.07E Wild Horse Wind Expansionwrkingfile 2 2" xfId="2505"/>
    <cellStyle name="_Chelan Debt Forecast 12.19.05_16.07E Wild Horse Wind Expansionwrkingfile 3" xfId="2506"/>
    <cellStyle name="_Chelan Debt Forecast 12.19.05_16.07E Wild Horse Wind Expansionwrkingfile SF" xfId="2507"/>
    <cellStyle name="_Chelan Debt Forecast 12.19.05_16.07E Wild Horse Wind Expansionwrkingfile SF 2" xfId="2508"/>
    <cellStyle name="_Chelan Debt Forecast 12.19.05_16.07E Wild Horse Wind Expansionwrkingfile SF 2 2" xfId="2509"/>
    <cellStyle name="_Chelan Debt Forecast 12.19.05_16.07E Wild Horse Wind Expansionwrkingfile SF 3" xfId="2510"/>
    <cellStyle name="_Chelan Debt Forecast 12.19.05_16.37E Wild Horse Expansion DeferralRevwrkingfile SF" xfId="2511"/>
    <cellStyle name="_Chelan Debt Forecast 12.19.05_16.37E Wild Horse Expansion DeferralRevwrkingfile SF 2" xfId="2512"/>
    <cellStyle name="_Chelan Debt Forecast 12.19.05_16.37E Wild Horse Expansion DeferralRevwrkingfile SF 2 2" xfId="2513"/>
    <cellStyle name="_Chelan Debt Forecast 12.19.05_16.37E Wild Horse Expansion DeferralRevwrkingfile SF 3" xfId="2514"/>
    <cellStyle name="_Chelan Debt Forecast 12.19.05_2009 Compliance Filing PCA Exhibits for GRC" xfId="2515"/>
    <cellStyle name="_Chelan Debt Forecast 12.19.05_2009 GRC Compl Filing - Exhibit D" xfId="2516"/>
    <cellStyle name="_Chelan Debt Forecast 12.19.05_2009 GRC Compl Filing - Exhibit D 2" xfId="2517"/>
    <cellStyle name="_Chelan Debt Forecast 12.19.05_2010 PTC's July1_Dec31 2010 " xfId="121"/>
    <cellStyle name="_Chelan Debt Forecast 12.19.05_2010 PTC's Sept10_Aug11 (Version 4)" xfId="122"/>
    <cellStyle name="_Chelan Debt Forecast 12.19.05_3.01 Income Statement" xfId="123"/>
    <cellStyle name="_Chelan Debt Forecast 12.19.05_4 31 Regulatory Assets and Liabilities  7 06- Exhibit D" xfId="124"/>
    <cellStyle name="_Chelan Debt Forecast 12.19.05_4 31 Regulatory Assets and Liabilities  7 06- Exhibit D 2" xfId="2518"/>
    <cellStyle name="_Chelan Debt Forecast 12.19.05_4 31 Regulatory Assets and Liabilities  7 06- Exhibit D 2 2" xfId="2519"/>
    <cellStyle name="_Chelan Debt Forecast 12.19.05_4 31 Regulatory Assets and Liabilities  7 06- Exhibit D 3" xfId="2520"/>
    <cellStyle name="_Chelan Debt Forecast 12.19.05_4 31 Regulatory Assets and Liabilities  7 06- Exhibit D_NIM Summary" xfId="2521"/>
    <cellStyle name="_Chelan Debt Forecast 12.19.05_4 31 Regulatory Assets and Liabilities  7 06- Exhibit D_NIM Summary 2" xfId="2522"/>
    <cellStyle name="_Chelan Debt Forecast 12.19.05_4 32 Regulatory Assets and Liabilities  7 06- Exhibit D" xfId="125"/>
    <cellStyle name="_Chelan Debt Forecast 12.19.05_4 32 Regulatory Assets and Liabilities  7 06- Exhibit D 2" xfId="2523"/>
    <cellStyle name="_Chelan Debt Forecast 12.19.05_4 32 Regulatory Assets and Liabilities  7 06- Exhibit D 2 2" xfId="2524"/>
    <cellStyle name="_Chelan Debt Forecast 12.19.05_4 32 Regulatory Assets and Liabilities  7 06- Exhibit D 3" xfId="2525"/>
    <cellStyle name="_Chelan Debt Forecast 12.19.05_4 32 Regulatory Assets and Liabilities  7 06- Exhibit D_NIM Summary" xfId="2526"/>
    <cellStyle name="_Chelan Debt Forecast 12.19.05_4 32 Regulatory Assets and Liabilities  7 06- Exhibit D_NIM Summary 2" xfId="2527"/>
    <cellStyle name="_Chelan Debt Forecast 12.19.05_ACCOUNTS" xfId="2528"/>
    <cellStyle name="_Chelan Debt Forecast 12.19.05_Att B to RECs proceeds proposal" xfId="126"/>
    <cellStyle name="_Chelan Debt Forecast 12.19.05_AURORA Total New" xfId="2529"/>
    <cellStyle name="_Chelan Debt Forecast 12.19.05_AURORA Total New 2" xfId="2530"/>
    <cellStyle name="_Chelan Debt Forecast 12.19.05_Backup for Attachment B 2010-09-09" xfId="127"/>
    <cellStyle name="_Chelan Debt Forecast 12.19.05_Bench Request - Attachment B" xfId="128"/>
    <cellStyle name="_Chelan Debt Forecast 12.19.05_Book2" xfId="2531"/>
    <cellStyle name="_Chelan Debt Forecast 12.19.05_Book2 2" xfId="2532"/>
    <cellStyle name="_Chelan Debt Forecast 12.19.05_Book2 2 2" xfId="2533"/>
    <cellStyle name="_Chelan Debt Forecast 12.19.05_Book2 3" xfId="2534"/>
    <cellStyle name="_Chelan Debt Forecast 12.19.05_Book2_Adj Bench DR 3 for Initial Briefs (Electric)" xfId="2535"/>
    <cellStyle name="_Chelan Debt Forecast 12.19.05_Book2_Adj Bench DR 3 for Initial Briefs (Electric) 2" xfId="2536"/>
    <cellStyle name="_Chelan Debt Forecast 12.19.05_Book2_Adj Bench DR 3 for Initial Briefs (Electric) 2 2" xfId="2537"/>
    <cellStyle name="_Chelan Debt Forecast 12.19.05_Book2_Adj Bench DR 3 for Initial Briefs (Electric) 3" xfId="2538"/>
    <cellStyle name="_Chelan Debt Forecast 12.19.05_Book2_Electric Rev Req Model (2009 GRC) Rebuttal" xfId="2539"/>
    <cellStyle name="_Chelan Debt Forecast 12.19.05_Book2_Electric Rev Req Model (2009 GRC) Rebuttal 2" xfId="2540"/>
    <cellStyle name="_Chelan Debt Forecast 12.19.05_Book2_Electric Rev Req Model (2009 GRC) Rebuttal 2 2" xfId="2541"/>
    <cellStyle name="_Chelan Debt Forecast 12.19.05_Book2_Electric Rev Req Model (2009 GRC) Rebuttal 3" xfId="2542"/>
    <cellStyle name="_Chelan Debt Forecast 12.19.05_Book2_Electric Rev Req Model (2009 GRC) Rebuttal REmoval of New  WH Solar AdjustMI" xfId="2543"/>
    <cellStyle name="_Chelan Debt Forecast 12.19.05_Book2_Electric Rev Req Model (2009 GRC) Rebuttal REmoval of New  WH Solar AdjustMI 2" xfId="2544"/>
    <cellStyle name="_Chelan Debt Forecast 12.19.05_Book2_Electric Rev Req Model (2009 GRC) Rebuttal REmoval of New  WH Solar AdjustMI 2 2" xfId="2545"/>
    <cellStyle name="_Chelan Debt Forecast 12.19.05_Book2_Electric Rev Req Model (2009 GRC) Rebuttal REmoval of New  WH Solar AdjustMI 3" xfId="2546"/>
    <cellStyle name="_Chelan Debt Forecast 12.19.05_Book2_Electric Rev Req Model (2009 GRC) Revised 01-18-2010" xfId="2547"/>
    <cellStyle name="_Chelan Debt Forecast 12.19.05_Book2_Electric Rev Req Model (2009 GRC) Revised 01-18-2010 2" xfId="2548"/>
    <cellStyle name="_Chelan Debt Forecast 12.19.05_Book2_Electric Rev Req Model (2009 GRC) Revised 01-18-2010 2 2" xfId="2549"/>
    <cellStyle name="_Chelan Debt Forecast 12.19.05_Book2_Electric Rev Req Model (2009 GRC) Revised 01-18-2010 3" xfId="2550"/>
    <cellStyle name="_Chelan Debt Forecast 12.19.05_Book2_Final Order Electric EXHIBIT A-1" xfId="2551"/>
    <cellStyle name="_Chelan Debt Forecast 12.19.05_Book2_Final Order Electric EXHIBIT A-1 2" xfId="2552"/>
    <cellStyle name="_Chelan Debt Forecast 12.19.05_Book2_Final Order Electric EXHIBIT A-1 2 2" xfId="2553"/>
    <cellStyle name="_Chelan Debt Forecast 12.19.05_Book2_Final Order Electric EXHIBIT A-1 3" xfId="2554"/>
    <cellStyle name="_Chelan Debt Forecast 12.19.05_Book4" xfId="2555"/>
    <cellStyle name="_Chelan Debt Forecast 12.19.05_Book4 2" xfId="2556"/>
    <cellStyle name="_Chelan Debt Forecast 12.19.05_Book4 2 2" xfId="2557"/>
    <cellStyle name="_Chelan Debt Forecast 12.19.05_Book4 3" xfId="2558"/>
    <cellStyle name="_Chelan Debt Forecast 12.19.05_Book9" xfId="129"/>
    <cellStyle name="_Chelan Debt Forecast 12.19.05_Book9 2" xfId="2559"/>
    <cellStyle name="_Chelan Debt Forecast 12.19.05_Book9 2 2" xfId="2560"/>
    <cellStyle name="_Chelan Debt Forecast 12.19.05_Book9 3" xfId="2561"/>
    <cellStyle name="_Chelan Debt Forecast 12.19.05_Check the Interest Calculation" xfId="130"/>
    <cellStyle name="_Chelan Debt Forecast 12.19.05_Check the Interest Calculation_Scenario 1 REC vs PTC Offset" xfId="131"/>
    <cellStyle name="_Chelan Debt Forecast 12.19.05_Check the Interest Calculation_Scenario 3" xfId="132"/>
    <cellStyle name="_Chelan Debt Forecast 12.19.05_Chelan PUD Power Costs (8-10)" xfId="2562"/>
    <cellStyle name="_Chelan Debt Forecast 12.19.05_DWH-08 (Rate Spread &amp; Design Workpapers)" xfId="133"/>
    <cellStyle name="_Chelan Debt Forecast 12.19.05_Exhibit D fr R Gho 12-31-08" xfId="2563"/>
    <cellStyle name="_Chelan Debt Forecast 12.19.05_Exhibit D fr R Gho 12-31-08 2" xfId="2564"/>
    <cellStyle name="_Chelan Debt Forecast 12.19.05_Exhibit D fr R Gho 12-31-08 v2" xfId="2565"/>
    <cellStyle name="_Chelan Debt Forecast 12.19.05_Exhibit D fr R Gho 12-31-08 v2 2" xfId="2566"/>
    <cellStyle name="_Chelan Debt Forecast 12.19.05_Exhibit D fr R Gho 12-31-08 v2_NIM Summary" xfId="2567"/>
    <cellStyle name="_Chelan Debt Forecast 12.19.05_Exhibit D fr R Gho 12-31-08 v2_NIM Summary 2" xfId="2568"/>
    <cellStyle name="_Chelan Debt Forecast 12.19.05_Exhibit D fr R Gho 12-31-08_NIM Summary" xfId="2569"/>
    <cellStyle name="_Chelan Debt Forecast 12.19.05_Exhibit D fr R Gho 12-31-08_NIM Summary 2" xfId="2570"/>
    <cellStyle name="_Chelan Debt Forecast 12.19.05_Final 2008 PTC Rate Design Workpapers 10.27.08" xfId="134"/>
    <cellStyle name="_Chelan Debt Forecast 12.19.05_Final 2009 Electric Low Income Workpapers" xfId="135"/>
    <cellStyle name="_Chelan Debt Forecast 12.19.05_Gas Rev Req Model (2010 GRC)" xfId="2571"/>
    <cellStyle name="_Chelan Debt Forecast 12.19.05_Hopkins Ridge Prepaid Tran - Interest Earned RY 12ME Feb  '11" xfId="2572"/>
    <cellStyle name="_Chelan Debt Forecast 12.19.05_Hopkins Ridge Prepaid Tran - Interest Earned RY 12ME Feb  '11 2" xfId="2573"/>
    <cellStyle name="_Chelan Debt Forecast 12.19.05_Hopkins Ridge Prepaid Tran - Interest Earned RY 12ME Feb  '11_NIM Summary" xfId="2574"/>
    <cellStyle name="_Chelan Debt Forecast 12.19.05_Hopkins Ridge Prepaid Tran - Interest Earned RY 12ME Feb  '11_NIM Summary 2" xfId="2575"/>
    <cellStyle name="_Chelan Debt Forecast 12.19.05_Hopkins Ridge Prepaid Tran - Interest Earned RY 12ME Feb  '11_Transmission Workbook for May BOD" xfId="2576"/>
    <cellStyle name="_Chelan Debt Forecast 12.19.05_Hopkins Ridge Prepaid Tran - Interest Earned RY 12ME Feb  '11_Transmission Workbook for May BOD 2" xfId="2577"/>
    <cellStyle name="_Chelan Debt Forecast 12.19.05_INPUTS" xfId="136"/>
    <cellStyle name="_Chelan Debt Forecast 12.19.05_INPUTS 2" xfId="2578"/>
    <cellStyle name="_Chelan Debt Forecast 12.19.05_INPUTS 2 2" xfId="2579"/>
    <cellStyle name="_Chelan Debt Forecast 12.19.05_INPUTS 3" xfId="2580"/>
    <cellStyle name="_Chelan Debt Forecast 12.19.05_Low Income 2010 RevRequirement" xfId="137"/>
    <cellStyle name="_Chelan Debt Forecast 12.19.05_Low Income 2010 RevRequirement (2)" xfId="138"/>
    <cellStyle name="_Chelan Debt Forecast 12.19.05_NIM Summary" xfId="2581"/>
    <cellStyle name="_Chelan Debt Forecast 12.19.05_NIM Summary 09GRC" xfId="2582"/>
    <cellStyle name="_Chelan Debt Forecast 12.19.05_NIM Summary 09GRC 2" xfId="2583"/>
    <cellStyle name="_Chelan Debt Forecast 12.19.05_NIM Summary 2" xfId="2584"/>
    <cellStyle name="_Chelan Debt Forecast 12.19.05_NIM Summary 3" xfId="2585"/>
    <cellStyle name="_Chelan Debt Forecast 12.19.05_NIM Summary 4" xfId="2586"/>
    <cellStyle name="_Chelan Debt Forecast 12.19.05_NIM Summary 5" xfId="2587"/>
    <cellStyle name="_Chelan Debt Forecast 12.19.05_NIM Summary 6" xfId="2588"/>
    <cellStyle name="_Chelan Debt Forecast 12.19.05_NIM Summary 7" xfId="2589"/>
    <cellStyle name="_Chelan Debt Forecast 12.19.05_NIM Summary 8" xfId="2590"/>
    <cellStyle name="_Chelan Debt Forecast 12.19.05_NIM Summary 9" xfId="2591"/>
    <cellStyle name="_Chelan Debt Forecast 12.19.05_Oct2010toSep2011LwIncLead" xfId="139"/>
    <cellStyle name="_Chelan Debt Forecast 12.19.05_PCA 10 -  Exhibit D from A Kellogg Jan 2011" xfId="2592"/>
    <cellStyle name="_Chelan Debt Forecast 12.19.05_PCA 10 -  Exhibit D from A Kellogg July 2011" xfId="2593"/>
    <cellStyle name="_Chelan Debt Forecast 12.19.05_PCA 10 -  Exhibit D from S Free Rcv'd 12-11" xfId="2594"/>
    <cellStyle name="_Chelan Debt Forecast 12.19.05_PCA 7 - Exhibit D update 11_30_08 (2)" xfId="2595"/>
    <cellStyle name="_Chelan Debt Forecast 12.19.05_PCA 7 - Exhibit D update 11_30_08 (2) 2" xfId="2596"/>
    <cellStyle name="_Chelan Debt Forecast 12.19.05_PCA 7 - Exhibit D update 11_30_08 (2) 2 2" xfId="2597"/>
    <cellStyle name="_Chelan Debt Forecast 12.19.05_PCA 7 - Exhibit D update 11_30_08 (2) 3" xfId="2598"/>
    <cellStyle name="_Chelan Debt Forecast 12.19.05_PCA 7 - Exhibit D update 11_30_08 (2)_NIM Summary" xfId="2599"/>
    <cellStyle name="_Chelan Debt Forecast 12.19.05_PCA 7 - Exhibit D update 11_30_08 (2)_NIM Summary 2" xfId="2600"/>
    <cellStyle name="_Chelan Debt Forecast 12.19.05_PCA 8 - Exhibit D update 12_31_09" xfId="2601"/>
    <cellStyle name="_Chelan Debt Forecast 12.19.05_PCA 9 -  Exhibit D April 2010" xfId="2602"/>
    <cellStyle name="_Chelan Debt Forecast 12.19.05_PCA 9 -  Exhibit D April 2010 (3)" xfId="2603"/>
    <cellStyle name="_Chelan Debt Forecast 12.19.05_PCA 9 -  Exhibit D April 2010 (3) 2" xfId="2604"/>
    <cellStyle name="_Chelan Debt Forecast 12.19.05_PCA 9 -  Exhibit D Feb 2010" xfId="2605"/>
    <cellStyle name="_Chelan Debt Forecast 12.19.05_PCA 9 -  Exhibit D Feb 2010 v2" xfId="2606"/>
    <cellStyle name="_Chelan Debt Forecast 12.19.05_PCA 9 -  Exhibit D Feb 2010 WF" xfId="2607"/>
    <cellStyle name="_Chelan Debt Forecast 12.19.05_PCA 9 -  Exhibit D Jan 2010" xfId="2608"/>
    <cellStyle name="_Chelan Debt Forecast 12.19.05_PCA 9 -  Exhibit D March 2010 (2)" xfId="2609"/>
    <cellStyle name="_Chelan Debt Forecast 12.19.05_PCA 9 -  Exhibit D Nov 2010" xfId="2610"/>
    <cellStyle name="_Chelan Debt Forecast 12.19.05_PCA 9 - Exhibit D at August 2010" xfId="2611"/>
    <cellStyle name="_Chelan Debt Forecast 12.19.05_PCA 9 - Exhibit D June 2010 GRC" xfId="2612"/>
    <cellStyle name="_Chelan Debt Forecast 12.19.05_Power Costs - Comparison bx Rbtl-Staff-Jt-PC" xfId="2613"/>
    <cellStyle name="_Chelan Debt Forecast 12.19.05_Power Costs - Comparison bx Rbtl-Staff-Jt-PC 2" xfId="2614"/>
    <cellStyle name="_Chelan Debt Forecast 12.19.05_Power Costs - Comparison bx Rbtl-Staff-Jt-PC 2 2" xfId="2615"/>
    <cellStyle name="_Chelan Debt Forecast 12.19.05_Power Costs - Comparison bx Rbtl-Staff-Jt-PC 3" xfId="2616"/>
    <cellStyle name="_Chelan Debt Forecast 12.19.05_Power Costs - Comparison bx Rbtl-Staff-Jt-PC_Adj Bench DR 3 for Initial Briefs (Electric)" xfId="2617"/>
    <cellStyle name="_Chelan Debt Forecast 12.19.05_Power Costs - Comparison bx Rbtl-Staff-Jt-PC_Adj Bench DR 3 for Initial Briefs (Electric) 2" xfId="2618"/>
    <cellStyle name="_Chelan Debt Forecast 12.19.05_Power Costs - Comparison bx Rbtl-Staff-Jt-PC_Adj Bench DR 3 for Initial Briefs (Electric) 2 2" xfId="2619"/>
    <cellStyle name="_Chelan Debt Forecast 12.19.05_Power Costs - Comparison bx Rbtl-Staff-Jt-PC_Adj Bench DR 3 for Initial Briefs (Electric) 3" xfId="2620"/>
    <cellStyle name="_Chelan Debt Forecast 12.19.05_Power Costs - Comparison bx Rbtl-Staff-Jt-PC_Electric Rev Req Model (2009 GRC) Rebuttal" xfId="2621"/>
    <cellStyle name="_Chelan Debt Forecast 12.19.05_Power Costs - Comparison bx Rbtl-Staff-Jt-PC_Electric Rev Req Model (2009 GRC) Rebuttal 2" xfId="2622"/>
    <cellStyle name="_Chelan Debt Forecast 12.19.05_Power Costs - Comparison bx Rbtl-Staff-Jt-PC_Electric Rev Req Model (2009 GRC) Rebuttal 2 2" xfId="2623"/>
    <cellStyle name="_Chelan Debt Forecast 12.19.05_Power Costs - Comparison bx Rbtl-Staff-Jt-PC_Electric Rev Req Model (2009 GRC) Rebuttal 3" xfId="2624"/>
    <cellStyle name="_Chelan Debt Forecast 12.19.05_Power Costs - Comparison bx Rbtl-Staff-Jt-PC_Electric Rev Req Model (2009 GRC) Rebuttal REmoval of New  WH Solar AdjustMI" xfId="2625"/>
    <cellStyle name="_Chelan Debt Forecast 12.19.05_Power Costs - Comparison bx Rbtl-Staff-Jt-PC_Electric Rev Req Model (2009 GRC) Rebuttal REmoval of New  WH Solar AdjustMI 2" xfId="2626"/>
    <cellStyle name="_Chelan Debt Forecast 12.19.05_Power Costs - Comparison bx Rbtl-Staff-Jt-PC_Electric Rev Req Model (2009 GRC) Rebuttal REmoval of New  WH Solar AdjustMI 2 2" xfId="2627"/>
    <cellStyle name="_Chelan Debt Forecast 12.19.05_Power Costs - Comparison bx Rbtl-Staff-Jt-PC_Electric Rev Req Model (2009 GRC) Rebuttal REmoval of New  WH Solar AdjustMI 3" xfId="2628"/>
    <cellStyle name="_Chelan Debt Forecast 12.19.05_Power Costs - Comparison bx Rbtl-Staff-Jt-PC_Electric Rev Req Model (2009 GRC) Revised 01-18-2010" xfId="2629"/>
    <cellStyle name="_Chelan Debt Forecast 12.19.05_Power Costs - Comparison bx Rbtl-Staff-Jt-PC_Electric Rev Req Model (2009 GRC) Revised 01-18-2010 2" xfId="2630"/>
    <cellStyle name="_Chelan Debt Forecast 12.19.05_Power Costs - Comparison bx Rbtl-Staff-Jt-PC_Electric Rev Req Model (2009 GRC) Revised 01-18-2010 2 2" xfId="2631"/>
    <cellStyle name="_Chelan Debt Forecast 12.19.05_Power Costs - Comparison bx Rbtl-Staff-Jt-PC_Electric Rev Req Model (2009 GRC) Revised 01-18-2010 3" xfId="2632"/>
    <cellStyle name="_Chelan Debt Forecast 12.19.05_Power Costs - Comparison bx Rbtl-Staff-Jt-PC_Final Order Electric EXHIBIT A-1" xfId="2633"/>
    <cellStyle name="_Chelan Debt Forecast 12.19.05_Power Costs - Comparison bx Rbtl-Staff-Jt-PC_Final Order Electric EXHIBIT A-1 2" xfId="2634"/>
    <cellStyle name="_Chelan Debt Forecast 12.19.05_Power Costs - Comparison bx Rbtl-Staff-Jt-PC_Final Order Electric EXHIBIT A-1 2 2" xfId="2635"/>
    <cellStyle name="_Chelan Debt Forecast 12.19.05_Power Costs - Comparison bx Rbtl-Staff-Jt-PC_Final Order Electric EXHIBIT A-1 3" xfId="2636"/>
    <cellStyle name="_Chelan Debt Forecast 12.19.05_Production Adj 4.37" xfId="140"/>
    <cellStyle name="_Chelan Debt Forecast 12.19.05_Production Adj 4.37 2" xfId="2637"/>
    <cellStyle name="_Chelan Debt Forecast 12.19.05_Production Adj 4.37 2 2" xfId="2638"/>
    <cellStyle name="_Chelan Debt Forecast 12.19.05_Production Adj 4.37 3" xfId="2639"/>
    <cellStyle name="_Chelan Debt Forecast 12.19.05_Purchased Power Adj 4.03" xfId="141"/>
    <cellStyle name="_Chelan Debt Forecast 12.19.05_Purchased Power Adj 4.03 2" xfId="2640"/>
    <cellStyle name="_Chelan Debt Forecast 12.19.05_Purchased Power Adj 4.03 2 2" xfId="2641"/>
    <cellStyle name="_Chelan Debt Forecast 12.19.05_Purchased Power Adj 4.03 3" xfId="2642"/>
    <cellStyle name="_Chelan Debt Forecast 12.19.05_Rebuttal Power Costs" xfId="2643"/>
    <cellStyle name="_Chelan Debt Forecast 12.19.05_Rebuttal Power Costs 2" xfId="2644"/>
    <cellStyle name="_Chelan Debt Forecast 12.19.05_Rebuttal Power Costs 2 2" xfId="2645"/>
    <cellStyle name="_Chelan Debt Forecast 12.19.05_Rebuttal Power Costs 3" xfId="2646"/>
    <cellStyle name="_Chelan Debt Forecast 12.19.05_Rebuttal Power Costs_Adj Bench DR 3 for Initial Briefs (Electric)" xfId="2647"/>
    <cellStyle name="_Chelan Debt Forecast 12.19.05_Rebuttal Power Costs_Adj Bench DR 3 for Initial Briefs (Electric) 2" xfId="2648"/>
    <cellStyle name="_Chelan Debt Forecast 12.19.05_Rebuttal Power Costs_Adj Bench DR 3 for Initial Briefs (Electric) 2 2" xfId="2649"/>
    <cellStyle name="_Chelan Debt Forecast 12.19.05_Rebuttal Power Costs_Adj Bench DR 3 for Initial Briefs (Electric) 3" xfId="2650"/>
    <cellStyle name="_Chelan Debt Forecast 12.19.05_Rebuttal Power Costs_Electric Rev Req Model (2009 GRC) Rebuttal" xfId="2651"/>
    <cellStyle name="_Chelan Debt Forecast 12.19.05_Rebuttal Power Costs_Electric Rev Req Model (2009 GRC) Rebuttal 2" xfId="2652"/>
    <cellStyle name="_Chelan Debt Forecast 12.19.05_Rebuttal Power Costs_Electric Rev Req Model (2009 GRC) Rebuttal 2 2" xfId="2653"/>
    <cellStyle name="_Chelan Debt Forecast 12.19.05_Rebuttal Power Costs_Electric Rev Req Model (2009 GRC) Rebuttal 3" xfId="2654"/>
    <cellStyle name="_Chelan Debt Forecast 12.19.05_Rebuttal Power Costs_Electric Rev Req Model (2009 GRC) Rebuttal REmoval of New  WH Solar AdjustMI" xfId="2655"/>
    <cellStyle name="_Chelan Debt Forecast 12.19.05_Rebuttal Power Costs_Electric Rev Req Model (2009 GRC) Rebuttal REmoval of New  WH Solar AdjustMI 2" xfId="2656"/>
    <cellStyle name="_Chelan Debt Forecast 12.19.05_Rebuttal Power Costs_Electric Rev Req Model (2009 GRC) Rebuttal REmoval of New  WH Solar AdjustMI 2 2" xfId="2657"/>
    <cellStyle name="_Chelan Debt Forecast 12.19.05_Rebuttal Power Costs_Electric Rev Req Model (2009 GRC) Rebuttal REmoval of New  WH Solar AdjustMI 3" xfId="2658"/>
    <cellStyle name="_Chelan Debt Forecast 12.19.05_Rebuttal Power Costs_Electric Rev Req Model (2009 GRC) Revised 01-18-2010" xfId="2659"/>
    <cellStyle name="_Chelan Debt Forecast 12.19.05_Rebuttal Power Costs_Electric Rev Req Model (2009 GRC) Revised 01-18-2010 2" xfId="2660"/>
    <cellStyle name="_Chelan Debt Forecast 12.19.05_Rebuttal Power Costs_Electric Rev Req Model (2009 GRC) Revised 01-18-2010 2 2" xfId="2661"/>
    <cellStyle name="_Chelan Debt Forecast 12.19.05_Rebuttal Power Costs_Electric Rev Req Model (2009 GRC) Revised 01-18-2010 3" xfId="2662"/>
    <cellStyle name="_Chelan Debt Forecast 12.19.05_Rebuttal Power Costs_Final Order Electric EXHIBIT A-1" xfId="2663"/>
    <cellStyle name="_Chelan Debt Forecast 12.19.05_Rebuttal Power Costs_Final Order Electric EXHIBIT A-1 2" xfId="2664"/>
    <cellStyle name="_Chelan Debt Forecast 12.19.05_Rebuttal Power Costs_Final Order Electric EXHIBIT A-1 2 2" xfId="2665"/>
    <cellStyle name="_Chelan Debt Forecast 12.19.05_Rebuttal Power Costs_Final Order Electric EXHIBIT A-1 3" xfId="2666"/>
    <cellStyle name="_Chelan Debt Forecast 12.19.05_RECS vs PTC's w Interest 6-28-10" xfId="142"/>
    <cellStyle name="_Chelan Debt Forecast 12.19.05_ROR &amp; CONV FACTOR" xfId="143"/>
    <cellStyle name="_Chelan Debt Forecast 12.19.05_ROR &amp; CONV FACTOR 2" xfId="2667"/>
    <cellStyle name="_Chelan Debt Forecast 12.19.05_ROR &amp; CONV FACTOR 2 2" xfId="2668"/>
    <cellStyle name="_Chelan Debt Forecast 12.19.05_ROR &amp; CONV FACTOR 3" xfId="2669"/>
    <cellStyle name="_Chelan Debt Forecast 12.19.05_ROR 5.02" xfId="144"/>
    <cellStyle name="_Chelan Debt Forecast 12.19.05_ROR 5.02 2" xfId="2670"/>
    <cellStyle name="_Chelan Debt Forecast 12.19.05_ROR 5.02 2 2" xfId="2671"/>
    <cellStyle name="_Chelan Debt Forecast 12.19.05_ROR 5.02 3" xfId="2672"/>
    <cellStyle name="_Chelan Debt Forecast 12.19.05_Transmission Workbook for May BOD" xfId="2673"/>
    <cellStyle name="_Chelan Debt Forecast 12.19.05_Transmission Workbook for May BOD 2" xfId="2674"/>
    <cellStyle name="_Chelan Debt Forecast 12.19.05_Typical Residential Impacts 10.27.08" xfId="145"/>
    <cellStyle name="_Chelan Debt Forecast 12.19.05_Wind Integration 10GRC" xfId="2675"/>
    <cellStyle name="_Chelan Debt Forecast 12.19.05_Wind Integration 10GRC 2" xfId="2676"/>
    <cellStyle name="_Colstrip FOR - GADS 1990-2009" xfId="2677"/>
    <cellStyle name="_Colstrip FOR - GADS 1990-2009 2" xfId="2678"/>
    <cellStyle name="_x0013__Confidential Material" xfId="2679"/>
    <cellStyle name="_Copy 11-9 Sumas Proforma - Current" xfId="146"/>
    <cellStyle name="_Costs not in AURORA 06GRC" xfId="147"/>
    <cellStyle name="_Costs not in AURORA 06GRC 2" xfId="148"/>
    <cellStyle name="_Costs not in AURORA 06GRC 2 2" xfId="2680"/>
    <cellStyle name="_Costs not in AURORA 06GRC 2 2 2" xfId="2681"/>
    <cellStyle name="_Costs not in AURORA 06GRC 2 3" xfId="2682"/>
    <cellStyle name="_Costs not in AURORA 06GRC 3" xfId="2683"/>
    <cellStyle name="_Costs not in AURORA 06GRC 3 2" xfId="2684"/>
    <cellStyle name="_Costs not in AURORA 06GRC 3 2 2" xfId="2685"/>
    <cellStyle name="_Costs not in AURORA 06GRC 3 3" xfId="2686"/>
    <cellStyle name="_Costs not in AURORA 06GRC 3 3 2" xfId="2687"/>
    <cellStyle name="_Costs not in AURORA 06GRC 3 4" xfId="2688"/>
    <cellStyle name="_Costs not in AURORA 06GRC 3 4 2" xfId="2689"/>
    <cellStyle name="_Costs not in AURORA 06GRC 4" xfId="2690"/>
    <cellStyle name="_Costs not in AURORA 06GRC 4 2" xfId="2691"/>
    <cellStyle name="_Costs not in AURORA 06GRC 5" xfId="2692"/>
    <cellStyle name="_Costs not in AURORA 06GRC 6" xfId="2693"/>
    <cellStyle name="_Costs not in AURORA 06GRC 7" xfId="2694"/>
    <cellStyle name="_Costs not in AURORA 06GRC_04 07E Wild Horse Wind Expansion (C) (2)" xfId="149"/>
    <cellStyle name="_Costs not in AURORA 06GRC_04 07E Wild Horse Wind Expansion (C) (2) 2" xfId="2695"/>
    <cellStyle name="_Costs not in AURORA 06GRC_04 07E Wild Horse Wind Expansion (C) (2) 2 2" xfId="2696"/>
    <cellStyle name="_Costs not in AURORA 06GRC_04 07E Wild Horse Wind Expansion (C) (2) 3" xfId="2697"/>
    <cellStyle name="_Costs not in AURORA 06GRC_04 07E Wild Horse Wind Expansion (C) (2)_Adj Bench DR 3 for Initial Briefs (Electric)" xfId="2698"/>
    <cellStyle name="_Costs not in AURORA 06GRC_04 07E Wild Horse Wind Expansion (C) (2)_Adj Bench DR 3 for Initial Briefs (Electric) 2" xfId="2699"/>
    <cellStyle name="_Costs not in AURORA 06GRC_04 07E Wild Horse Wind Expansion (C) (2)_Adj Bench DR 3 for Initial Briefs (Electric) 2 2" xfId="2700"/>
    <cellStyle name="_Costs not in AURORA 06GRC_04 07E Wild Horse Wind Expansion (C) (2)_Adj Bench DR 3 for Initial Briefs (Electric) 3" xfId="2701"/>
    <cellStyle name="_Costs not in AURORA 06GRC_04 07E Wild Horse Wind Expansion (C) (2)_Book1" xfId="2702"/>
    <cellStyle name="_Costs not in AURORA 06GRC_04 07E Wild Horse Wind Expansion (C) (2)_Electric Rev Req Model (2009 GRC) " xfId="150"/>
    <cellStyle name="_Costs not in AURORA 06GRC_04 07E Wild Horse Wind Expansion (C) (2)_Electric Rev Req Model (2009 GRC)  2" xfId="2703"/>
    <cellStyle name="_Costs not in AURORA 06GRC_04 07E Wild Horse Wind Expansion (C) (2)_Electric Rev Req Model (2009 GRC)  2 2" xfId="2704"/>
    <cellStyle name="_Costs not in AURORA 06GRC_04 07E Wild Horse Wind Expansion (C) (2)_Electric Rev Req Model (2009 GRC)  3" xfId="2705"/>
    <cellStyle name="_Costs not in AURORA 06GRC_04 07E Wild Horse Wind Expansion (C) (2)_Electric Rev Req Model (2009 GRC) Rebuttal" xfId="2706"/>
    <cellStyle name="_Costs not in AURORA 06GRC_04 07E Wild Horse Wind Expansion (C) (2)_Electric Rev Req Model (2009 GRC) Rebuttal 2" xfId="2707"/>
    <cellStyle name="_Costs not in AURORA 06GRC_04 07E Wild Horse Wind Expansion (C) (2)_Electric Rev Req Model (2009 GRC) Rebuttal 2 2" xfId="2708"/>
    <cellStyle name="_Costs not in AURORA 06GRC_04 07E Wild Horse Wind Expansion (C) (2)_Electric Rev Req Model (2009 GRC) Rebuttal 3" xfId="2709"/>
    <cellStyle name="_Costs not in AURORA 06GRC_04 07E Wild Horse Wind Expansion (C) (2)_Electric Rev Req Model (2009 GRC) Rebuttal REmoval of New  WH Solar AdjustMI" xfId="2710"/>
    <cellStyle name="_Costs not in AURORA 06GRC_04 07E Wild Horse Wind Expansion (C) (2)_Electric Rev Req Model (2009 GRC) Rebuttal REmoval of New  WH Solar AdjustMI 2" xfId="2711"/>
    <cellStyle name="_Costs not in AURORA 06GRC_04 07E Wild Horse Wind Expansion (C) (2)_Electric Rev Req Model (2009 GRC) Rebuttal REmoval of New  WH Solar AdjustMI 2 2" xfId="2712"/>
    <cellStyle name="_Costs not in AURORA 06GRC_04 07E Wild Horse Wind Expansion (C) (2)_Electric Rev Req Model (2009 GRC) Rebuttal REmoval of New  WH Solar AdjustMI 3" xfId="2713"/>
    <cellStyle name="_Costs not in AURORA 06GRC_04 07E Wild Horse Wind Expansion (C) (2)_Electric Rev Req Model (2009 GRC) Revised 01-18-2010" xfId="2714"/>
    <cellStyle name="_Costs not in AURORA 06GRC_04 07E Wild Horse Wind Expansion (C) (2)_Electric Rev Req Model (2009 GRC) Revised 01-18-2010 2" xfId="2715"/>
    <cellStyle name="_Costs not in AURORA 06GRC_04 07E Wild Horse Wind Expansion (C) (2)_Electric Rev Req Model (2009 GRC) Revised 01-18-2010 2 2" xfId="2716"/>
    <cellStyle name="_Costs not in AURORA 06GRC_04 07E Wild Horse Wind Expansion (C) (2)_Electric Rev Req Model (2009 GRC) Revised 01-18-2010 3" xfId="2717"/>
    <cellStyle name="_Costs not in AURORA 06GRC_04 07E Wild Horse Wind Expansion (C) (2)_Electric Rev Req Model (2010 GRC)" xfId="2718"/>
    <cellStyle name="_Costs not in AURORA 06GRC_04 07E Wild Horse Wind Expansion (C) (2)_Electric Rev Req Model (2010 GRC) SF" xfId="2719"/>
    <cellStyle name="_Costs not in AURORA 06GRC_04 07E Wild Horse Wind Expansion (C) (2)_Final Order Electric EXHIBIT A-1" xfId="2720"/>
    <cellStyle name="_Costs not in AURORA 06GRC_04 07E Wild Horse Wind Expansion (C) (2)_Final Order Electric EXHIBIT A-1 2" xfId="2721"/>
    <cellStyle name="_Costs not in AURORA 06GRC_04 07E Wild Horse Wind Expansion (C) (2)_Final Order Electric EXHIBIT A-1 2 2" xfId="2722"/>
    <cellStyle name="_Costs not in AURORA 06GRC_04 07E Wild Horse Wind Expansion (C) (2)_Final Order Electric EXHIBIT A-1 3" xfId="2723"/>
    <cellStyle name="_Costs not in AURORA 06GRC_04 07E Wild Horse Wind Expansion (C) (2)_TENASKA REGULATORY ASSET" xfId="2724"/>
    <cellStyle name="_Costs not in AURORA 06GRC_04 07E Wild Horse Wind Expansion (C) (2)_TENASKA REGULATORY ASSET 2" xfId="2725"/>
    <cellStyle name="_Costs not in AURORA 06GRC_04 07E Wild Horse Wind Expansion (C) (2)_TENASKA REGULATORY ASSET 2 2" xfId="2726"/>
    <cellStyle name="_Costs not in AURORA 06GRC_04 07E Wild Horse Wind Expansion (C) (2)_TENASKA REGULATORY ASSET 3" xfId="2727"/>
    <cellStyle name="_Costs not in AURORA 06GRC_16.37E Wild Horse Expansion DeferralRevwrkingfile SF" xfId="2728"/>
    <cellStyle name="_Costs not in AURORA 06GRC_16.37E Wild Horse Expansion DeferralRevwrkingfile SF 2" xfId="2729"/>
    <cellStyle name="_Costs not in AURORA 06GRC_16.37E Wild Horse Expansion DeferralRevwrkingfile SF 2 2" xfId="2730"/>
    <cellStyle name="_Costs not in AURORA 06GRC_16.37E Wild Horse Expansion DeferralRevwrkingfile SF 3" xfId="2731"/>
    <cellStyle name="_Costs not in AURORA 06GRC_2009 Compliance Filing PCA Exhibits for GRC" xfId="2732"/>
    <cellStyle name="_Costs not in AURORA 06GRC_2009 GRC Compl Filing - Exhibit D" xfId="2733"/>
    <cellStyle name="_Costs not in AURORA 06GRC_2009 GRC Compl Filing - Exhibit D 2" xfId="2734"/>
    <cellStyle name="_Costs not in AURORA 06GRC_2010 PTC's July1_Dec31 2010 " xfId="151"/>
    <cellStyle name="_Costs not in AURORA 06GRC_2010 PTC's Sept10_Aug11 (Version 4)" xfId="152"/>
    <cellStyle name="_Costs not in AURORA 06GRC_3.01 Income Statement" xfId="153"/>
    <cellStyle name="_Costs not in AURORA 06GRC_4 31 Regulatory Assets and Liabilities  7 06- Exhibit D" xfId="154"/>
    <cellStyle name="_Costs not in AURORA 06GRC_4 31 Regulatory Assets and Liabilities  7 06- Exhibit D 2" xfId="2735"/>
    <cellStyle name="_Costs not in AURORA 06GRC_4 31 Regulatory Assets and Liabilities  7 06- Exhibit D 2 2" xfId="2736"/>
    <cellStyle name="_Costs not in AURORA 06GRC_4 31 Regulatory Assets and Liabilities  7 06- Exhibit D 3" xfId="2737"/>
    <cellStyle name="_Costs not in AURORA 06GRC_4 31 Regulatory Assets and Liabilities  7 06- Exhibit D_NIM Summary" xfId="2738"/>
    <cellStyle name="_Costs not in AURORA 06GRC_4 31 Regulatory Assets and Liabilities  7 06- Exhibit D_NIM Summary 2" xfId="2739"/>
    <cellStyle name="_Costs not in AURORA 06GRC_4 32 Regulatory Assets and Liabilities  7 06- Exhibit D" xfId="155"/>
    <cellStyle name="_Costs not in AURORA 06GRC_4 32 Regulatory Assets and Liabilities  7 06- Exhibit D 2" xfId="2740"/>
    <cellStyle name="_Costs not in AURORA 06GRC_4 32 Regulatory Assets and Liabilities  7 06- Exhibit D 2 2" xfId="2741"/>
    <cellStyle name="_Costs not in AURORA 06GRC_4 32 Regulatory Assets and Liabilities  7 06- Exhibit D 3" xfId="2742"/>
    <cellStyle name="_Costs not in AURORA 06GRC_4 32 Regulatory Assets and Liabilities  7 06- Exhibit D_NIM Summary" xfId="2743"/>
    <cellStyle name="_Costs not in AURORA 06GRC_4 32 Regulatory Assets and Liabilities  7 06- Exhibit D_NIM Summary 2" xfId="2744"/>
    <cellStyle name="_Costs not in AURORA 06GRC_ACCOUNTS" xfId="2745"/>
    <cellStyle name="_Costs not in AURORA 06GRC_Att B to RECs proceeds proposal" xfId="156"/>
    <cellStyle name="_Costs not in AURORA 06GRC_AURORA Total New" xfId="2746"/>
    <cellStyle name="_Costs not in AURORA 06GRC_AURORA Total New 2" xfId="2747"/>
    <cellStyle name="_Costs not in AURORA 06GRC_Backup for Attachment B 2010-09-09" xfId="157"/>
    <cellStyle name="_Costs not in AURORA 06GRC_Bench Request - Attachment B" xfId="158"/>
    <cellStyle name="_Costs not in AURORA 06GRC_Book2" xfId="2748"/>
    <cellStyle name="_Costs not in AURORA 06GRC_Book2 2" xfId="2749"/>
    <cellStyle name="_Costs not in AURORA 06GRC_Book2 2 2" xfId="2750"/>
    <cellStyle name="_Costs not in AURORA 06GRC_Book2 3" xfId="2751"/>
    <cellStyle name="_Costs not in AURORA 06GRC_Book2_Adj Bench DR 3 for Initial Briefs (Electric)" xfId="2752"/>
    <cellStyle name="_Costs not in AURORA 06GRC_Book2_Adj Bench DR 3 for Initial Briefs (Electric) 2" xfId="2753"/>
    <cellStyle name="_Costs not in AURORA 06GRC_Book2_Adj Bench DR 3 for Initial Briefs (Electric) 2 2" xfId="2754"/>
    <cellStyle name="_Costs not in AURORA 06GRC_Book2_Adj Bench DR 3 for Initial Briefs (Electric) 3" xfId="2755"/>
    <cellStyle name="_Costs not in AURORA 06GRC_Book2_Electric Rev Req Model (2009 GRC) Rebuttal" xfId="2756"/>
    <cellStyle name="_Costs not in AURORA 06GRC_Book2_Electric Rev Req Model (2009 GRC) Rebuttal 2" xfId="2757"/>
    <cellStyle name="_Costs not in AURORA 06GRC_Book2_Electric Rev Req Model (2009 GRC) Rebuttal 2 2" xfId="2758"/>
    <cellStyle name="_Costs not in AURORA 06GRC_Book2_Electric Rev Req Model (2009 GRC) Rebuttal 3" xfId="2759"/>
    <cellStyle name="_Costs not in AURORA 06GRC_Book2_Electric Rev Req Model (2009 GRC) Rebuttal REmoval of New  WH Solar AdjustMI" xfId="2760"/>
    <cellStyle name="_Costs not in AURORA 06GRC_Book2_Electric Rev Req Model (2009 GRC) Rebuttal REmoval of New  WH Solar AdjustMI 2" xfId="2761"/>
    <cellStyle name="_Costs not in AURORA 06GRC_Book2_Electric Rev Req Model (2009 GRC) Rebuttal REmoval of New  WH Solar AdjustMI 2 2" xfId="2762"/>
    <cellStyle name="_Costs not in AURORA 06GRC_Book2_Electric Rev Req Model (2009 GRC) Rebuttal REmoval of New  WH Solar AdjustMI 3" xfId="2763"/>
    <cellStyle name="_Costs not in AURORA 06GRC_Book2_Electric Rev Req Model (2009 GRC) Revised 01-18-2010" xfId="2764"/>
    <cellStyle name="_Costs not in AURORA 06GRC_Book2_Electric Rev Req Model (2009 GRC) Revised 01-18-2010 2" xfId="2765"/>
    <cellStyle name="_Costs not in AURORA 06GRC_Book2_Electric Rev Req Model (2009 GRC) Revised 01-18-2010 2 2" xfId="2766"/>
    <cellStyle name="_Costs not in AURORA 06GRC_Book2_Electric Rev Req Model (2009 GRC) Revised 01-18-2010 3" xfId="2767"/>
    <cellStyle name="_Costs not in AURORA 06GRC_Book2_Final Order Electric EXHIBIT A-1" xfId="2768"/>
    <cellStyle name="_Costs not in AURORA 06GRC_Book2_Final Order Electric EXHIBIT A-1 2" xfId="2769"/>
    <cellStyle name="_Costs not in AURORA 06GRC_Book2_Final Order Electric EXHIBIT A-1 2 2" xfId="2770"/>
    <cellStyle name="_Costs not in AURORA 06GRC_Book2_Final Order Electric EXHIBIT A-1 3" xfId="2771"/>
    <cellStyle name="_Costs not in AURORA 06GRC_Book4" xfId="2772"/>
    <cellStyle name="_Costs not in AURORA 06GRC_Book4 2" xfId="2773"/>
    <cellStyle name="_Costs not in AURORA 06GRC_Book4 2 2" xfId="2774"/>
    <cellStyle name="_Costs not in AURORA 06GRC_Book4 3" xfId="2775"/>
    <cellStyle name="_Costs not in AURORA 06GRC_Book9" xfId="159"/>
    <cellStyle name="_Costs not in AURORA 06GRC_Book9 2" xfId="2776"/>
    <cellStyle name="_Costs not in AURORA 06GRC_Book9 2 2" xfId="2777"/>
    <cellStyle name="_Costs not in AURORA 06GRC_Book9 3" xfId="2778"/>
    <cellStyle name="_Costs not in AURORA 06GRC_Check the Interest Calculation" xfId="160"/>
    <cellStyle name="_Costs not in AURORA 06GRC_Check the Interest Calculation_Scenario 1 REC vs PTC Offset" xfId="161"/>
    <cellStyle name="_Costs not in AURORA 06GRC_Check the Interest Calculation_Scenario 3" xfId="162"/>
    <cellStyle name="_Costs not in AURORA 06GRC_Chelan PUD Power Costs (8-10)" xfId="2779"/>
    <cellStyle name="_Costs not in AURORA 06GRC_DWH-08 (Rate Spread &amp; Design Workpapers)" xfId="163"/>
    <cellStyle name="_Costs not in AURORA 06GRC_Exhibit D fr R Gho 12-31-08" xfId="2780"/>
    <cellStyle name="_Costs not in AURORA 06GRC_Exhibit D fr R Gho 12-31-08 2" xfId="2781"/>
    <cellStyle name="_Costs not in AURORA 06GRC_Exhibit D fr R Gho 12-31-08 v2" xfId="2782"/>
    <cellStyle name="_Costs not in AURORA 06GRC_Exhibit D fr R Gho 12-31-08 v2 2" xfId="2783"/>
    <cellStyle name="_Costs not in AURORA 06GRC_Exhibit D fr R Gho 12-31-08 v2_NIM Summary" xfId="2784"/>
    <cellStyle name="_Costs not in AURORA 06GRC_Exhibit D fr R Gho 12-31-08 v2_NIM Summary 2" xfId="2785"/>
    <cellStyle name="_Costs not in AURORA 06GRC_Exhibit D fr R Gho 12-31-08_NIM Summary" xfId="2786"/>
    <cellStyle name="_Costs not in AURORA 06GRC_Exhibit D fr R Gho 12-31-08_NIM Summary 2" xfId="2787"/>
    <cellStyle name="_Costs not in AURORA 06GRC_Final 2008 PTC Rate Design Workpapers 10.27.08" xfId="164"/>
    <cellStyle name="_Costs not in AURORA 06GRC_Final 2009 Electric Low Income Workpapers" xfId="165"/>
    <cellStyle name="_Costs not in AURORA 06GRC_Gas Rev Req Model (2010 GRC)" xfId="2788"/>
    <cellStyle name="_Costs not in AURORA 06GRC_Hopkins Ridge Prepaid Tran - Interest Earned RY 12ME Feb  '11" xfId="2789"/>
    <cellStyle name="_Costs not in AURORA 06GRC_Hopkins Ridge Prepaid Tran - Interest Earned RY 12ME Feb  '11 2" xfId="2790"/>
    <cellStyle name="_Costs not in AURORA 06GRC_Hopkins Ridge Prepaid Tran - Interest Earned RY 12ME Feb  '11_NIM Summary" xfId="2791"/>
    <cellStyle name="_Costs not in AURORA 06GRC_Hopkins Ridge Prepaid Tran - Interest Earned RY 12ME Feb  '11_NIM Summary 2" xfId="2792"/>
    <cellStyle name="_Costs not in AURORA 06GRC_Hopkins Ridge Prepaid Tran - Interest Earned RY 12ME Feb  '11_Transmission Workbook for May BOD" xfId="2793"/>
    <cellStyle name="_Costs not in AURORA 06GRC_Hopkins Ridge Prepaid Tran - Interest Earned RY 12ME Feb  '11_Transmission Workbook for May BOD 2" xfId="2794"/>
    <cellStyle name="_Costs not in AURORA 06GRC_INPUTS" xfId="166"/>
    <cellStyle name="_Costs not in AURORA 06GRC_INPUTS 2" xfId="2795"/>
    <cellStyle name="_Costs not in AURORA 06GRC_INPUTS 2 2" xfId="2796"/>
    <cellStyle name="_Costs not in AURORA 06GRC_INPUTS 3" xfId="2797"/>
    <cellStyle name="_Costs not in AURORA 06GRC_Low Income 2010 RevRequirement" xfId="167"/>
    <cellStyle name="_Costs not in AURORA 06GRC_Low Income 2010 RevRequirement (2)" xfId="168"/>
    <cellStyle name="_Costs not in AURORA 06GRC_NIM Summary" xfId="2798"/>
    <cellStyle name="_Costs not in AURORA 06GRC_NIM Summary 09GRC" xfId="2799"/>
    <cellStyle name="_Costs not in AURORA 06GRC_NIM Summary 09GRC 2" xfId="2800"/>
    <cellStyle name="_Costs not in AURORA 06GRC_NIM Summary 2" xfId="2801"/>
    <cellStyle name="_Costs not in AURORA 06GRC_NIM Summary 3" xfId="2802"/>
    <cellStyle name="_Costs not in AURORA 06GRC_NIM Summary 4" xfId="2803"/>
    <cellStyle name="_Costs not in AURORA 06GRC_NIM Summary 5" xfId="2804"/>
    <cellStyle name="_Costs not in AURORA 06GRC_NIM Summary 6" xfId="2805"/>
    <cellStyle name="_Costs not in AURORA 06GRC_NIM Summary 7" xfId="2806"/>
    <cellStyle name="_Costs not in AURORA 06GRC_NIM Summary 8" xfId="2807"/>
    <cellStyle name="_Costs not in AURORA 06GRC_NIM Summary 9" xfId="2808"/>
    <cellStyle name="_Costs not in AURORA 06GRC_Oct2010toSep2011LwIncLead" xfId="169"/>
    <cellStyle name="_Costs not in AURORA 06GRC_PCA 10 -  Exhibit D from A Kellogg Jan 2011" xfId="2809"/>
    <cellStyle name="_Costs not in AURORA 06GRC_PCA 10 -  Exhibit D from A Kellogg July 2011" xfId="2810"/>
    <cellStyle name="_Costs not in AURORA 06GRC_PCA 10 -  Exhibit D from S Free Rcv'd 12-11" xfId="2811"/>
    <cellStyle name="_Costs not in AURORA 06GRC_PCA 7 - Exhibit D update 11_30_08 (2)" xfId="2812"/>
    <cellStyle name="_Costs not in AURORA 06GRC_PCA 7 - Exhibit D update 11_30_08 (2) 2" xfId="2813"/>
    <cellStyle name="_Costs not in AURORA 06GRC_PCA 7 - Exhibit D update 11_30_08 (2) 2 2" xfId="2814"/>
    <cellStyle name="_Costs not in AURORA 06GRC_PCA 7 - Exhibit D update 11_30_08 (2) 3" xfId="2815"/>
    <cellStyle name="_Costs not in AURORA 06GRC_PCA 7 - Exhibit D update 11_30_08 (2)_NIM Summary" xfId="2816"/>
    <cellStyle name="_Costs not in AURORA 06GRC_PCA 7 - Exhibit D update 11_30_08 (2)_NIM Summary 2" xfId="2817"/>
    <cellStyle name="_Costs not in AURORA 06GRC_PCA 8 - Exhibit D update 12_31_09" xfId="2818"/>
    <cellStyle name="_Costs not in AURORA 06GRC_PCA 9 -  Exhibit D April 2010" xfId="2819"/>
    <cellStyle name="_Costs not in AURORA 06GRC_PCA 9 -  Exhibit D April 2010 (3)" xfId="2820"/>
    <cellStyle name="_Costs not in AURORA 06GRC_PCA 9 -  Exhibit D April 2010 (3) 2" xfId="2821"/>
    <cellStyle name="_Costs not in AURORA 06GRC_PCA 9 -  Exhibit D Feb 2010" xfId="2822"/>
    <cellStyle name="_Costs not in AURORA 06GRC_PCA 9 -  Exhibit D Feb 2010 v2" xfId="2823"/>
    <cellStyle name="_Costs not in AURORA 06GRC_PCA 9 -  Exhibit D Feb 2010 WF" xfId="2824"/>
    <cellStyle name="_Costs not in AURORA 06GRC_PCA 9 -  Exhibit D Jan 2010" xfId="2825"/>
    <cellStyle name="_Costs not in AURORA 06GRC_PCA 9 -  Exhibit D March 2010 (2)" xfId="2826"/>
    <cellStyle name="_Costs not in AURORA 06GRC_PCA 9 -  Exhibit D Nov 2010" xfId="2827"/>
    <cellStyle name="_Costs not in AURORA 06GRC_PCA 9 - Exhibit D at August 2010" xfId="2828"/>
    <cellStyle name="_Costs not in AURORA 06GRC_PCA 9 - Exhibit D June 2010 GRC" xfId="2829"/>
    <cellStyle name="_Costs not in AURORA 06GRC_Power Costs - Comparison bx Rbtl-Staff-Jt-PC" xfId="2830"/>
    <cellStyle name="_Costs not in AURORA 06GRC_Power Costs - Comparison bx Rbtl-Staff-Jt-PC 2" xfId="2831"/>
    <cellStyle name="_Costs not in AURORA 06GRC_Power Costs - Comparison bx Rbtl-Staff-Jt-PC 2 2" xfId="2832"/>
    <cellStyle name="_Costs not in AURORA 06GRC_Power Costs - Comparison bx Rbtl-Staff-Jt-PC 3" xfId="2833"/>
    <cellStyle name="_Costs not in AURORA 06GRC_Power Costs - Comparison bx Rbtl-Staff-Jt-PC_Adj Bench DR 3 for Initial Briefs (Electric)" xfId="2834"/>
    <cellStyle name="_Costs not in AURORA 06GRC_Power Costs - Comparison bx Rbtl-Staff-Jt-PC_Adj Bench DR 3 for Initial Briefs (Electric) 2" xfId="2835"/>
    <cellStyle name="_Costs not in AURORA 06GRC_Power Costs - Comparison bx Rbtl-Staff-Jt-PC_Adj Bench DR 3 for Initial Briefs (Electric) 2 2" xfId="2836"/>
    <cellStyle name="_Costs not in AURORA 06GRC_Power Costs - Comparison bx Rbtl-Staff-Jt-PC_Adj Bench DR 3 for Initial Briefs (Electric) 3" xfId="2837"/>
    <cellStyle name="_Costs not in AURORA 06GRC_Power Costs - Comparison bx Rbtl-Staff-Jt-PC_Electric Rev Req Model (2009 GRC) Rebuttal" xfId="2838"/>
    <cellStyle name="_Costs not in AURORA 06GRC_Power Costs - Comparison bx Rbtl-Staff-Jt-PC_Electric Rev Req Model (2009 GRC) Rebuttal 2" xfId="2839"/>
    <cellStyle name="_Costs not in AURORA 06GRC_Power Costs - Comparison bx Rbtl-Staff-Jt-PC_Electric Rev Req Model (2009 GRC) Rebuttal 2 2" xfId="2840"/>
    <cellStyle name="_Costs not in AURORA 06GRC_Power Costs - Comparison bx Rbtl-Staff-Jt-PC_Electric Rev Req Model (2009 GRC) Rebuttal 3" xfId="2841"/>
    <cellStyle name="_Costs not in AURORA 06GRC_Power Costs - Comparison bx Rbtl-Staff-Jt-PC_Electric Rev Req Model (2009 GRC) Rebuttal REmoval of New  WH Solar AdjustMI" xfId="2842"/>
    <cellStyle name="_Costs not in AURORA 06GRC_Power Costs - Comparison bx Rbtl-Staff-Jt-PC_Electric Rev Req Model (2009 GRC) Rebuttal REmoval of New  WH Solar AdjustMI 2" xfId="2843"/>
    <cellStyle name="_Costs not in AURORA 06GRC_Power Costs - Comparison bx Rbtl-Staff-Jt-PC_Electric Rev Req Model (2009 GRC) Rebuttal REmoval of New  WH Solar AdjustMI 2 2" xfId="2844"/>
    <cellStyle name="_Costs not in AURORA 06GRC_Power Costs - Comparison bx Rbtl-Staff-Jt-PC_Electric Rev Req Model (2009 GRC) Rebuttal REmoval of New  WH Solar AdjustMI 3" xfId="2845"/>
    <cellStyle name="_Costs not in AURORA 06GRC_Power Costs - Comparison bx Rbtl-Staff-Jt-PC_Electric Rev Req Model (2009 GRC) Revised 01-18-2010" xfId="2846"/>
    <cellStyle name="_Costs not in AURORA 06GRC_Power Costs - Comparison bx Rbtl-Staff-Jt-PC_Electric Rev Req Model (2009 GRC) Revised 01-18-2010 2" xfId="2847"/>
    <cellStyle name="_Costs not in AURORA 06GRC_Power Costs - Comparison bx Rbtl-Staff-Jt-PC_Electric Rev Req Model (2009 GRC) Revised 01-18-2010 2 2" xfId="2848"/>
    <cellStyle name="_Costs not in AURORA 06GRC_Power Costs - Comparison bx Rbtl-Staff-Jt-PC_Electric Rev Req Model (2009 GRC) Revised 01-18-2010 3" xfId="2849"/>
    <cellStyle name="_Costs not in AURORA 06GRC_Power Costs - Comparison bx Rbtl-Staff-Jt-PC_Final Order Electric EXHIBIT A-1" xfId="2850"/>
    <cellStyle name="_Costs not in AURORA 06GRC_Power Costs - Comparison bx Rbtl-Staff-Jt-PC_Final Order Electric EXHIBIT A-1 2" xfId="2851"/>
    <cellStyle name="_Costs not in AURORA 06GRC_Power Costs - Comparison bx Rbtl-Staff-Jt-PC_Final Order Electric EXHIBIT A-1 2 2" xfId="2852"/>
    <cellStyle name="_Costs not in AURORA 06GRC_Power Costs - Comparison bx Rbtl-Staff-Jt-PC_Final Order Electric EXHIBIT A-1 3" xfId="2853"/>
    <cellStyle name="_Costs not in AURORA 06GRC_Production Adj 4.37" xfId="170"/>
    <cellStyle name="_Costs not in AURORA 06GRC_Production Adj 4.37 2" xfId="2854"/>
    <cellStyle name="_Costs not in AURORA 06GRC_Production Adj 4.37 2 2" xfId="2855"/>
    <cellStyle name="_Costs not in AURORA 06GRC_Production Adj 4.37 3" xfId="2856"/>
    <cellStyle name="_Costs not in AURORA 06GRC_Purchased Power Adj 4.03" xfId="171"/>
    <cellStyle name="_Costs not in AURORA 06GRC_Purchased Power Adj 4.03 2" xfId="2857"/>
    <cellStyle name="_Costs not in AURORA 06GRC_Purchased Power Adj 4.03 2 2" xfId="2858"/>
    <cellStyle name="_Costs not in AURORA 06GRC_Purchased Power Adj 4.03 3" xfId="2859"/>
    <cellStyle name="_Costs not in AURORA 06GRC_Rebuttal Power Costs" xfId="2860"/>
    <cellStyle name="_Costs not in AURORA 06GRC_Rebuttal Power Costs 2" xfId="2861"/>
    <cellStyle name="_Costs not in AURORA 06GRC_Rebuttal Power Costs 2 2" xfId="2862"/>
    <cellStyle name="_Costs not in AURORA 06GRC_Rebuttal Power Costs 3" xfId="2863"/>
    <cellStyle name="_Costs not in AURORA 06GRC_Rebuttal Power Costs_Adj Bench DR 3 for Initial Briefs (Electric)" xfId="2864"/>
    <cellStyle name="_Costs not in AURORA 06GRC_Rebuttal Power Costs_Adj Bench DR 3 for Initial Briefs (Electric) 2" xfId="2865"/>
    <cellStyle name="_Costs not in AURORA 06GRC_Rebuttal Power Costs_Adj Bench DR 3 for Initial Briefs (Electric) 2 2" xfId="2866"/>
    <cellStyle name="_Costs not in AURORA 06GRC_Rebuttal Power Costs_Adj Bench DR 3 for Initial Briefs (Electric) 3" xfId="2867"/>
    <cellStyle name="_Costs not in AURORA 06GRC_Rebuttal Power Costs_Electric Rev Req Model (2009 GRC) Rebuttal" xfId="2868"/>
    <cellStyle name="_Costs not in AURORA 06GRC_Rebuttal Power Costs_Electric Rev Req Model (2009 GRC) Rebuttal 2" xfId="2869"/>
    <cellStyle name="_Costs not in AURORA 06GRC_Rebuttal Power Costs_Electric Rev Req Model (2009 GRC) Rebuttal 2 2" xfId="2870"/>
    <cellStyle name="_Costs not in AURORA 06GRC_Rebuttal Power Costs_Electric Rev Req Model (2009 GRC) Rebuttal 3" xfId="2871"/>
    <cellStyle name="_Costs not in AURORA 06GRC_Rebuttal Power Costs_Electric Rev Req Model (2009 GRC) Rebuttal REmoval of New  WH Solar AdjustMI" xfId="2872"/>
    <cellStyle name="_Costs not in AURORA 06GRC_Rebuttal Power Costs_Electric Rev Req Model (2009 GRC) Rebuttal REmoval of New  WH Solar AdjustMI 2" xfId="2873"/>
    <cellStyle name="_Costs not in AURORA 06GRC_Rebuttal Power Costs_Electric Rev Req Model (2009 GRC) Rebuttal REmoval of New  WH Solar AdjustMI 2 2" xfId="2874"/>
    <cellStyle name="_Costs not in AURORA 06GRC_Rebuttal Power Costs_Electric Rev Req Model (2009 GRC) Rebuttal REmoval of New  WH Solar AdjustMI 3" xfId="2875"/>
    <cellStyle name="_Costs not in AURORA 06GRC_Rebuttal Power Costs_Electric Rev Req Model (2009 GRC) Revised 01-18-2010" xfId="2876"/>
    <cellStyle name="_Costs not in AURORA 06GRC_Rebuttal Power Costs_Electric Rev Req Model (2009 GRC) Revised 01-18-2010 2" xfId="2877"/>
    <cellStyle name="_Costs not in AURORA 06GRC_Rebuttal Power Costs_Electric Rev Req Model (2009 GRC) Revised 01-18-2010 2 2" xfId="2878"/>
    <cellStyle name="_Costs not in AURORA 06GRC_Rebuttal Power Costs_Electric Rev Req Model (2009 GRC) Revised 01-18-2010 3" xfId="2879"/>
    <cellStyle name="_Costs not in AURORA 06GRC_Rebuttal Power Costs_Final Order Electric EXHIBIT A-1" xfId="2880"/>
    <cellStyle name="_Costs not in AURORA 06GRC_Rebuttal Power Costs_Final Order Electric EXHIBIT A-1 2" xfId="2881"/>
    <cellStyle name="_Costs not in AURORA 06GRC_Rebuttal Power Costs_Final Order Electric EXHIBIT A-1 2 2" xfId="2882"/>
    <cellStyle name="_Costs not in AURORA 06GRC_Rebuttal Power Costs_Final Order Electric EXHIBIT A-1 3" xfId="2883"/>
    <cellStyle name="_Costs not in AURORA 06GRC_RECS vs PTC's w Interest 6-28-10" xfId="172"/>
    <cellStyle name="_Costs not in AURORA 06GRC_ROR &amp; CONV FACTOR" xfId="173"/>
    <cellStyle name="_Costs not in AURORA 06GRC_ROR &amp; CONV FACTOR 2" xfId="2884"/>
    <cellStyle name="_Costs not in AURORA 06GRC_ROR &amp; CONV FACTOR 2 2" xfId="2885"/>
    <cellStyle name="_Costs not in AURORA 06GRC_ROR &amp; CONV FACTOR 3" xfId="2886"/>
    <cellStyle name="_Costs not in AURORA 06GRC_ROR 5.02" xfId="174"/>
    <cellStyle name="_Costs not in AURORA 06GRC_ROR 5.02 2" xfId="2887"/>
    <cellStyle name="_Costs not in AURORA 06GRC_ROR 5.02 2 2" xfId="2888"/>
    <cellStyle name="_Costs not in AURORA 06GRC_ROR 5.02 3" xfId="2889"/>
    <cellStyle name="_Costs not in AURORA 06GRC_Transmission Workbook for May BOD" xfId="2890"/>
    <cellStyle name="_Costs not in AURORA 06GRC_Transmission Workbook for May BOD 2" xfId="2891"/>
    <cellStyle name="_Costs not in AURORA 06GRC_Typical Residential Impacts 10.27.08" xfId="175"/>
    <cellStyle name="_Costs not in AURORA 06GRC_Wind Integration 10GRC" xfId="2892"/>
    <cellStyle name="_Costs not in AURORA 06GRC_Wind Integration 10GRC 2" xfId="2893"/>
    <cellStyle name="_Costs not in AURORA 2006GRC 6.15.06" xfId="176"/>
    <cellStyle name="_Costs not in AURORA 2006GRC 6.15.06 2" xfId="177"/>
    <cellStyle name="_Costs not in AURORA 2006GRC 6.15.06 2 2" xfId="2894"/>
    <cellStyle name="_Costs not in AURORA 2006GRC 6.15.06 2 2 2" xfId="2895"/>
    <cellStyle name="_Costs not in AURORA 2006GRC 6.15.06 2 3" xfId="2896"/>
    <cellStyle name="_Costs not in AURORA 2006GRC 6.15.06 3" xfId="2897"/>
    <cellStyle name="_Costs not in AURORA 2006GRC 6.15.06 3 2" xfId="2898"/>
    <cellStyle name="_Costs not in AURORA 2006GRC 6.15.06 3 2 2" xfId="2899"/>
    <cellStyle name="_Costs not in AURORA 2006GRC 6.15.06 3 3" xfId="2900"/>
    <cellStyle name="_Costs not in AURORA 2006GRC 6.15.06 3 3 2" xfId="2901"/>
    <cellStyle name="_Costs not in AURORA 2006GRC 6.15.06 3 4" xfId="2902"/>
    <cellStyle name="_Costs not in AURORA 2006GRC 6.15.06 3 4 2" xfId="2903"/>
    <cellStyle name="_Costs not in AURORA 2006GRC 6.15.06 4" xfId="2904"/>
    <cellStyle name="_Costs not in AURORA 2006GRC 6.15.06 4 2" xfId="2905"/>
    <cellStyle name="_Costs not in AURORA 2006GRC 6.15.06 5" xfId="2906"/>
    <cellStyle name="_Costs not in AURORA 2006GRC 6.15.06 6" xfId="2907"/>
    <cellStyle name="_Costs not in AURORA 2006GRC 6.15.06 7" xfId="2908"/>
    <cellStyle name="_Costs not in AURORA 2006GRC 6.15.06_04 07E Wild Horse Wind Expansion (C) (2)" xfId="178"/>
    <cellStyle name="_Costs not in AURORA 2006GRC 6.15.06_04 07E Wild Horse Wind Expansion (C) (2) 2" xfId="2909"/>
    <cellStyle name="_Costs not in AURORA 2006GRC 6.15.06_04 07E Wild Horse Wind Expansion (C) (2) 2 2" xfId="2910"/>
    <cellStyle name="_Costs not in AURORA 2006GRC 6.15.06_04 07E Wild Horse Wind Expansion (C) (2) 3" xfId="2911"/>
    <cellStyle name="_Costs not in AURORA 2006GRC 6.15.06_04 07E Wild Horse Wind Expansion (C) (2)_Adj Bench DR 3 for Initial Briefs (Electric)" xfId="2912"/>
    <cellStyle name="_Costs not in AURORA 2006GRC 6.15.06_04 07E Wild Horse Wind Expansion (C) (2)_Adj Bench DR 3 for Initial Briefs (Electric) 2" xfId="2913"/>
    <cellStyle name="_Costs not in AURORA 2006GRC 6.15.06_04 07E Wild Horse Wind Expansion (C) (2)_Adj Bench DR 3 for Initial Briefs (Electric) 2 2" xfId="2914"/>
    <cellStyle name="_Costs not in AURORA 2006GRC 6.15.06_04 07E Wild Horse Wind Expansion (C) (2)_Adj Bench DR 3 for Initial Briefs (Electric) 3" xfId="2915"/>
    <cellStyle name="_Costs not in AURORA 2006GRC 6.15.06_04 07E Wild Horse Wind Expansion (C) (2)_Book1" xfId="2916"/>
    <cellStyle name="_Costs not in AURORA 2006GRC 6.15.06_04 07E Wild Horse Wind Expansion (C) (2)_Electric Rev Req Model (2009 GRC) " xfId="179"/>
    <cellStyle name="_Costs not in AURORA 2006GRC 6.15.06_04 07E Wild Horse Wind Expansion (C) (2)_Electric Rev Req Model (2009 GRC)  2" xfId="2917"/>
    <cellStyle name="_Costs not in AURORA 2006GRC 6.15.06_04 07E Wild Horse Wind Expansion (C) (2)_Electric Rev Req Model (2009 GRC)  2 2" xfId="2918"/>
    <cellStyle name="_Costs not in AURORA 2006GRC 6.15.06_04 07E Wild Horse Wind Expansion (C) (2)_Electric Rev Req Model (2009 GRC)  3" xfId="2919"/>
    <cellStyle name="_Costs not in AURORA 2006GRC 6.15.06_04 07E Wild Horse Wind Expansion (C) (2)_Electric Rev Req Model (2009 GRC) Rebuttal" xfId="2920"/>
    <cellStyle name="_Costs not in AURORA 2006GRC 6.15.06_04 07E Wild Horse Wind Expansion (C) (2)_Electric Rev Req Model (2009 GRC) Rebuttal 2" xfId="2921"/>
    <cellStyle name="_Costs not in AURORA 2006GRC 6.15.06_04 07E Wild Horse Wind Expansion (C) (2)_Electric Rev Req Model (2009 GRC) Rebuttal 2 2" xfId="2922"/>
    <cellStyle name="_Costs not in AURORA 2006GRC 6.15.06_04 07E Wild Horse Wind Expansion (C) (2)_Electric Rev Req Model (2009 GRC) Rebuttal 3" xfId="2923"/>
    <cellStyle name="_Costs not in AURORA 2006GRC 6.15.06_04 07E Wild Horse Wind Expansion (C) (2)_Electric Rev Req Model (2009 GRC) Rebuttal REmoval of New  WH Solar AdjustMI" xfId="2924"/>
    <cellStyle name="_Costs not in AURORA 2006GRC 6.15.06_04 07E Wild Horse Wind Expansion (C) (2)_Electric Rev Req Model (2009 GRC) Rebuttal REmoval of New  WH Solar AdjustMI 2" xfId="2925"/>
    <cellStyle name="_Costs not in AURORA 2006GRC 6.15.06_04 07E Wild Horse Wind Expansion (C) (2)_Electric Rev Req Model (2009 GRC) Rebuttal REmoval of New  WH Solar AdjustMI 2 2" xfId="2926"/>
    <cellStyle name="_Costs not in AURORA 2006GRC 6.15.06_04 07E Wild Horse Wind Expansion (C) (2)_Electric Rev Req Model (2009 GRC) Rebuttal REmoval of New  WH Solar AdjustMI 3" xfId="2927"/>
    <cellStyle name="_Costs not in AURORA 2006GRC 6.15.06_04 07E Wild Horse Wind Expansion (C) (2)_Electric Rev Req Model (2009 GRC) Revised 01-18-2010" xfId="2928"/>
    <cellStyle name="_Costs not in AURORA 2006GRC 6.15.06_04 07E Wild Horse Wind Expansion (C) (2)_Electric Rev Req Model (2009 GRC) Revised 01-18-2010 2" xfId="2929"/>
    <cellStyle name="_Costs not in AURORA 2006GRC 6.15.06_04 07E Wild Horse Wind Expansion (C) (2)_Electric Rev Req Model (2009 GRC) Revised 01-18-2010 2 2" xfId="2930"/>
    <cellStyle name="_Costs not in AURORA 2006GRC 6.15.06_04 07E Wild Horse Wind Expansion (C) (2)_Electric Rev Req Model (2009 GRC) Revised 01-18-2010 3" xfId="2931"/>
    <cellStyle name="_Costs not in AURORA 2006GRC 6.15.06_04 07E Wild Horse Wind Expansion (C) (2)_Electric Rev Req Model (2010 GRC)" xfId="2932"/>
    <cellStyle name="_Costs not in AURORA 2006GRC 6.15.06_04 07E Wild Horse Wind Expansion (C) (2)_Electric Rev Req Model (2010 GRC) SF" xfId="2933"/>
    <cellStyle name="_Costs not in AURORA 2006GRC 6.15.06_04 07E Wild Horse Wind Expansion (C) (2)_Final Order Electric EXHIBIT A-1" xfId="2934"/>
    <cellStyle name="_Costs not in AURORA 2006GRC 6.15.06_04 07E Wild Horse Wind Expansion (C) (2)_Final Order Electric EXHIBIT A-1 2" xfId="2935"/>
    <cellStyle name="_Costs not in AURORA 2006GRC 6.15.06_04 07E Wild Horse Wind Expansion (C) (2)_Final Order Electric EXHIBIT A-1 2 2" xfId="2936"/>
    <cellStyle name="_Costs not in AURORA 2006GRC 6.15.06_04 07E Wild Horse Wind Expansion (C) (2)_Final Order Electric EXHIBIT A-1 3" xfId="2937"/>
    <cellStyle name="_Costs not in AURORA 2006GRC 6.15.06_04 07E Wild Horse Wind Expansion (C) (2)_TENASKA REGULATORY ASSET" xfId="2938"/>
    <cellStyle name="_Costs not in AURORA 2006GRC 6.15.06_04 07E Wild Horse Wind Expansion (C) (2)_TENASKA REGULATORY ASSET 2" xfId="2939"/>
    <cellStyle name="_Costs not in AURORA 2006GRC 6.15.06_04 07E Wild Horse Wind Expansion (C) (2)_TENASKA REGULATORY ASSET 2 2" xfId="2940"/>
    <cellStyle name="_Costs not in AURORA 2006GRC 6.15.06_04 07E Wild Horse Wind Expansion (C) (2)_TENASKA REGULATORY ASSET 3" xfId="2941"/>
    <cellStyle name="_Costs not in AURORA 2006GRC 6.15.06_16.37E Wild Horse Expansion DeferralRevwrkingfile SF" xfId="2942"/>
    <cellStyle name="_Costs not in AURORA 2006GRC 6.15.06_16.37E Wild Horse Expansion DeferralRevwrkingfile SF 2" xfId="2943"/>
    <cellStyle name="_Costs not in AURORA 2006GRC 6.15.06_16.37E Wild Horse Expansion DeferralRevwrkingfile SF 2 2" xfId="2944"/>
    <cellStyle name="_Costs not in AURORA 2006GRC 6.15.06_16.37E Wild Horse Expansion DeferralRevwrkingfile SF 3" xfId="2945"/>
    <cellStyle name="_Costs not in AURORA 2006GRC 6.15.06_2009 Compliance Filing PCA Exhibits for GRC" xfId="2946"/>
    <cellStyle name="_Costs not in AURORA 2006GRC 6.15.06_2009 GRC Compl Filing - Exhibit D" xfId="2947"/>
    <cellStyle name="_Costs not in AURORA 2006GRC 6.15.06_2009 GRC Compl Filing - Exhibit D 2" xfId="2948"/>
    <cellStyle name="_Costs not in AURORA 2006GRC 6.15.06_2010 PTC's July1_Dec31 2010 " xfId="180"/>
    <cellStyle name="_Costs not in AURORA 2006GRC 6.15.06_2010 PTC's Sept10_Aug11 (Version 4)" xfId="181"/>
    <cellStyle name="_Costs not in AURORA 2006GRC 6.15.06_3.01 Income Statement" xfId="182"/>
    <cellStyle name="_Costs not in AURORA 2006GRC 6.15.06_4 31 Regulatory Assets and Liabilities  7 06- Exhibit D" xfId="183"/>
    <cellStyle name="_Costs not in AURORA 2006GRC 6.15.06_4 31 Regulatory Assets and Liabilities  7 06- Exhibit D 2" xfId="2949"/>
    <cellStyle name="_Costs not in AURORA 2006GRC 6.15.06_4 31 Regulatory Assets and Liabilities  7 06- Exhibit D 2 2" xfId="2950"/>
    <cellStyle name="_Costs not in AURORA 2006GRC 6.15.06_4 31 Regulatory Assets and Liabilities  7 06- Exhibit D 3" xfId="2951"/>
    <cellStyle name="_Costs not in AURORA 2006GRC 6.15.06_4 31 Regulatory Assets and Liabilities  7 06- Exhibit D_NIM Summary" xfId="2952"/>
    <cellStyle name="_Costs not in AURORA 2006GRC 6.15.06_4 31 Regulatory Assets and Liabilities  7 06- Exhibit D_NIM Summary 2" xfId="2953"/>
    <cellStyle name="_Costs not in AURORA 2006GRC 6.15.06_4 32 Regulatory Assets and Liabilities  7 06- Exhibit D" xfId="184"/>
    <cellStyle name="_Costs not in AURORA 2006GRC 6.15.06_4 32 Regulatory Assets and Liabilities  7 06- Exhibit D 2" xfId="2954"/>
    <cellStyle name="_Costs not in AURORA 2006GRC 6.15.06_4 32 Regulatory Assets and Liabilities  7 06- Exhibit D 2 2" xfId="2955"/>
    <cellStyle name="_Costs not in AURORA 2006GRC 6.15.06_4 32 Regulatory Assets and Liabilities  7 06- Exhibit D 3" xfId="2956"/>
    <cellStyle name="_Costs not in AURORA 2006GRC 6.15.06_4 32 Regulatory Assets and Liabilities  7 06- Exhibit D_NIM Summary" xfId="2957"/>
    <cellStyle name="_Costs not in AURORA 2006GRC 6.15.06_4 32 Regulatory Assets and Liabilities  7 06- Exhibit D_NIM Summary 2" xfId="2958"/>
    <cellStyle name="_Costs not in AURORA 2006GRC 6.15.06_ACCOUNTS" xfId="2959"/>
    <cellStyle name="_Costs not in AURORA 2006GRC 6.15.06_Att B to RECs proceeds proposal" xfId="185"/>
    <cellStyle name="_Costs not in AURORA 2006GRC 6.15.06_AURORA Total New" xfId="2960"/>
    <cellStyle name="_Costs not in AURORA 2006GRC 6.15.06_AURORA Total New 2" xfId="2961"/>
    <cellStyle name="_Costs not in AURORA 2006GRC 6.15.06_Backup for Attachment B 2010-09-09" xfId="186"/>
    <cellStyle name="_Costs not in AURORA 2006GRC 6.15.06_Bench Request - Attachment B" xfId="187"/>
    <cellStyle name="_Costs not in AURORA 2006GRC 6.15.06_Book2" xfId="2962"/>
    <cellStyle name="_Costs not in AURORA 2006GRC 6.15.06_Book2 2" xfId="2963"/>
    <cellStyle name="_Costs not in AURORA 2006GRC 6.15.06_Book2 2 2" xfId="2964"/>
    <cellStyle name="_Costs not in AURORA 2006GRC 6.15.06_Book2 3" xfId="2965"/>
    <cellStyle name="_Costs not in AURORA 2006GRC 6.15.06_Book2_Adj Bench DR 3 for Initial Briefs (Electric)" xfId="2966"/>
    <cellStyle name="_Costs not in AURORA 2006GRC 6.15.06_Book2_Adj Bench DR 3 for Initial Briefs (Electric) 2" xfId="2967"/>
    <cellStyle name="_Costs not in AURORA 2006GRC 6.15.06_Book2_Adj Bench DR 3 for Initial Briefs (Electric) 2 2" xfId="2968"/>
    <cellStyle name="_Costs not in AURORA 2006GRC 6.15.06_Book2_Adj Bench DR 3 for Initial Briefs (Electric) 3" xfId="2969"/>
    <cellStyle name="_Costs not in AURORA 2006GRC 6.15.06_Book2_Electric Rev Req Model (2009 GRC) Rebuttal" xfId="2970"/>
    <cellStyle name="_Costs not in AURORA 2006GRC 6.15.06_Book2_Electric Rev Req Model (2009 GRC) Rebuttal 2" xfId="2971"/>
    <cellStyle name="_Costs not in AURORA 2006GRC 6.15.06_Book2_Electric Rev Req Model (2009 GRC) Rebuttal 2 2" xfId="2972"/>
    <cellStyle name="_Costs not in AURORA 2006GRC 6.15.06_Book2_Electric Rev Req Model (2009 GRC) Rebuttal 3" xfId="2973"/>
    <cellStyle name="_Costs not in AURORA 2006GRC 6.15.06_Book2_Electric Rev Req Model (2009 GRC) Rebuttal REmoval of New  WH Solar AdjustMI" xfId="2974"/>
    <cellStyle name="_Costs not in AURORA 2006GRC 6.15.06_Book2_Electric Rev Req Model (2009 GRC) Rebuttal REmoval of New  WH Solar AdjustMI 2" xfId="2975"/>
    <cellStyle name="_Costs not in AURORA 2006GRC 6.15.06_Book2_Electric Rev Req Model (2009 GRC) Rebuttal REmoval of New  WH Solar AdjustMI 2 2" xfId="2976"/>
    <cellStyle name="_Costs not in AURORA 2006GRC 6.15.06_Book2_Electric Rev Req Model (2009 GRC) Rebuttal REmoval of New  WH Solar AdjustMI 3" xfId="2977"/>
    <cellStyle name="_Costs not in AURORA 2006GRC 6.15.06_Book2_Electric Rev Req Model (2009 GRC) Revised 01-18-2010" xfId="2978"/>
    <cellStyle name="_Costs not in AURORA 2006GRC 6.15.06_Book2_Electric Rev Req Model (2009 GRC) Revised 01-18-2010 2" xfId="2979"/>
    <cellStyle name="_Costs not in AURORA 2006GRC 6.15.06_Book2_Electric Rev Req Model (2009 GRC) Revised 01-18-2010 2 2" xfId="2980"/>
    <cellStyle name="_Costs not in AURORA 2006GRC 6.15.06_Book2_Electric Rev Req Model (2009 GRC) Revised 01-18-2010 3" xfId="2981"/>
    <cellStyle name="_Costs not in AURORA 2006GRC 6.15.06_Book2_Final Order Electric EXHIBIT A-1" xfId="2982"/>
    <cellStyle name="_Costs not in AURORA 2006GRC 6.15.06_Book2_Final Order Electric EXHIBIT A-1 2" xfId="2983"/>
    <cellStyle name="_Costs not in AURORA 2006GRC 6.15.06_Book2_Final Order Electric EXHIBIT A-1 2 2" xfId="2984"/>
    <cellStyle name="_Costs not in AURORA 2006GRC 6.15.06_Book2_Final Order Electric EXHIBIT A-1 3" xfId="2985"/>
    <cellStyle name="_Costs not in AURORA 2006GRC 6.15.06_Book4" xfId="2986"/>
    <cellStyle name="_Costs not in AURORA 2006GRC 6.15.06_Book4 2" xfId="2987"/>
    <cellStyle name="_Costs not in AURORA 2006GRC 6.15.06_Book4 2 2" xfId="2988"/>
    <cellStyle name="_Costs not in AURORA 2006GRC 6.15.06_Book4 3" xfId="2989"/>
    <cellStyle name="_Costs not in AURORA 2006GRC 6.15.06_Book9" xfId="188"/>
    <cellStyle name="_Costs not in AURORA 2006GRC 6.15.06_Book9 2" xfId="2990"/>
    <cellStyle name="_Costs not in AURORA 2006GRC 6.15.06_Book9 2 2" xfId="2991"/>
    <cellStyle name="_Costs not in AURORA 2006GRC 6.15.06_Book9 3" xfId="2992"/>
    <cellStyle name="_Costs not in AURORA 2006GRC 6.15.06_Chelan PUD Power Costs (8-10)" xfId="2993"/>
    <cellStyle name="_Costs not in AURORA 2006GRC 6.15.06_DWH-08 (Rate Spread &amp; Design Workpapers)" xfId="189"/>
    <cellStyle name="_Costs not in AURORA 2006GRC 6.15.06_Final 2008 PTC Rate Design Workpapers 10.27.08" xfId="190"/>
    <cellStyle name="_Costs not in AURORA 2006GRC 6.15.06_Gas Rev Req Model (2010 GRC)" xfId="2994"/>
    <cellStyle name="_Costs not in AURORA 2006GRC 6.15.06_INPUTS" xfId="191"/>
    <cellStyle name="_Costs not in AURORA 2006GRC 6.15.06_INPUTS 2" xfId="2995"/>
    <cellStyle name="_Costs not in AURORA 2006GRC 6.15.06_INPUTS 2 2" xfId="2996"/>
    <cellStyle name="_Costs not in AURORA 2006GRC 6.15.06_INPUTS 3" xfId="2997"/>
    <cellStyle name="_Costs not in AURORA 2006GRC 6.15.06_Low Income 2010 RevRequirement" xfId="192"/>
    <cellStyle name="_Costs not in AURORA 2006GRC 6.15.06_Low Income 2010 RevRequirement (2)" xfId="193"/>
    <cellStyle name="_Costs not in AURORA 2006GRC 6.15.06_NIM Summary" xfId="2998"/>
    <cellStyle name="_Costs not in AURORA 2006GRC 6.15.06_NIM Summary 09GRC" xfId="2999"/>
    <cellStyle name="_Costs not in AURORA 2006GRC 6.15.06_NIM Summary 09GRC 2" xfId="3000"/>
    <cellStyle name="_Costs not in AURORA 2006GRC 6.15.06_NIM Summary 2" xfId="3001"/>
    <cellStyle name="_Costs not in AURORA 2006GRC 6.15.06_NIM Summary 3" xfId="3002"/>
    <cellStyle name="_Costs not in AURORA 2006GRC 6.15.06_NIM Summary 4" xfId="3003"/>
    <cellStyle name="_Costs not in AURORA 2006GRC 6.15.06_NIM Summary 5" xfId="3004"/>
    <cellStyle name="_Costs not in AURORA 2006GRC 6.15.06_NIM Summary 6" xfId="3005"/>
    <cellStyle name="_Costs not in AURORA 2006GRC 6.15.06_NIM Summary 7" xfId="3006"/>
    <cellStyle name="_Costs not in AURORA 2006GRC 6.15.06_NIM Summary 8" xfId="3007"/>
    <cellStyle name="_Costs not in AURORA 2006GRC 6.15.06_NIM Summary 9" xfId="3008"/>
    <cellStyle name="_Costs not in AURORA 2006GRC 6.15.06_Oct2010toSep2011LwIncLead" xfId="194"/>
    <cellStyle name="_Costs not in AURORA 2006GRC 6.15.06_PCA 10 -  Exhibit D from A Kellogg Jan 2011" xfId="3009"/>
    <cellStyle name="_Costs not in AURORA 2006GRC 6.15.06_PCA 10 -  Exhibit D from A Kellogg July 2011" xfId="3010"/>
    <cellStyle name="_Costs not in AURORA 2006GRC 6.15.06_PCA 10 -  Exhibit D from S Free Rcv'd 12-11" xfId="3011"/>
    <cellStyle name="_Costs not in AURORA 2006GRC 6.15.06_PCA 9 -  Exhibit D April 2010" xfId="3012"/>
    <cellStyle name="_Costs not in AURORA 2006GRC 6.15.06_PCA 9 -  Exhibit D April 2010 (3)" xfId="3013"/>
    <cellStyle name="_Costs not in AURORA 2006GRC 6.15.06_PCA 9 -  Exhibit D April 2010 (3) 2" xfId="3014"/>
    <cellStyle name="_Costs not in AURORA 2006GRC 6.15.06_PCA 9 -  Exhibit D Nov 2010" xfId="3015"/>
    <cellStyle name="_Costs not in AURORA 2006GRC 6.15.06_PCA 9 - Exhibit D at August 2010" xfId="3016"/>
    <cellStyle name="_Costs not in AURORA 2006GRC 6.15.06_PCA 9 - Exhibit D June 2010 GRC" xfId="3017"/>
    <cellStyle name="_Costs not in AURORA 2006GRC 6.15.06_Power Costs - Comparison bx Rbtl-Staff-Jt-PC" xfId="3018"/>
    <cellStyle name="_Costs not in AURORA 2006GRC 6.15.06_Power Costs - Comparison bx Rbtl-Staff-Jt-PC 2" xfId="3019"/>
    <cellStyle name="_Costs not in AURORA 2006GRC 6.15.06_Power Costs - Comparison bx Rbtl-Staff-Jt-PC 2 2" xfId="3020"/>
    <cellStyle name="_Costs not in AURORA 2006GRC 6.15.06_Power Costs - Comparison bx Rbtl-Staff-Jt-PC 3" xfId="3021"/>
    <cellStyle name="_Costs not in AURORA 2006GRC 6.15.06_Power Costs - Comparison bx Rbtl-Staff-Jt-PC_Adj Bench DR 3 for Initial Briefs (Electric)" xfId="3022"/>
    <cellStyle name="_Costs not in AURORA 2006GRC 6.15.06_Power Costs - Comparison bx Rbtl-Staff-Jt-PC_Adj Bench DR 3 for Initial Briefs (Electric) 2" xfId="3023"/>
    <cellStyle name="_Costs not in AURORA 2006GRC 6.15.06_Power Costs - Comparison bx Rbtl-Staff-Jt-PC_Adj Bench DR 3 for Initial Briefs (Electric) 2 2" xfId="3024"/>
    <cellStyle name="_Costs not in AURORA 2006GRC 6.15.06_Power Costs - Comparison bx Rbtl-Staff-Jt-PC_Adj Bench DR 3 for Initial Briefs (Electric) 3" xfId="3025"/>
    <cellStyle name="_Costs not in AURORA 2006GRC 6.15.06_Power Costs - Comparison bx Rbtl-Staff-Jt-PC_Electric Rev Req Model (2009 GRC) Rebuttal" xfId="3026"/>
    <cellStyle name="_Costs not in AURORA 2006GRC 6.15.06_Power Costs - Comparison bx Rbtl-Staff-Jt-PC_Electric Rev Req Model (2009 GRC) Rebuttal 2" xfId="3027"/>
    <cellStyle name="_Costs not in AURORA 2006GRC 6.15.06_Power Costs - Comparison bx Rbtl-Staff-Jt-PC_Electric Rev Req Model (2009 GRC) Rebuttal 2 2" xfId="3028"/>
    <cellStyle name="_Costs not in AURORA 2006GRC 6.15.06_Power Costs - Comparison bx Rbtl-Staff-Jt-PC_Electric Rev Req Model (2009 GRC) Rebuttal 3" xfId="3029"/>
    <cellStyle name="_Costs not in AURORA 2006GRC 6.15.06_Power Costs - Comparison bx Rbtl-Staff-Jt-PC_Electric Rev Req Model (2009 GRC) Rebuttal REmoval of New  WH Solar AdjustMI" xfId="3030"/>
    <cellStyle name="_Costs not in AURORA 2006GRC 6.15.06_Power Costs - Comparison bx Rbtl-Staff-Jt-PC_Electric Rev Req Model (2009 GRC) Rebuttal REmoval of New  WH Solar AdjustMI 2" xfId="3031"/>
    <cellStyle name="_Costs not in AURORA 2006GRC 6.15.06_Power Costs - Comparison bx Rbtl-Staff-Jt-PC_Electric Rev Req Model (2009 GRC) Rebuttal REmoval of New  WH Solar AdjustMI 2 2" xfId="3032"/>
    <cellStyle name="_Costs not in AURORA 2006GRC 6.15.06_Power Costs - Comparison bx Rbtl-Staff-Jt-PC_Electric Rev Req Model (2009 GRC) Rebuttal REmoval of New  WH Solar AdjustMI 3" xfId="3033"/>
    <cellStyle name="_Costs not in AURORA 2006GRC 6.15.06_Power Costs - Comparison bx Rbtl-Staff-Jt-PC_Electric Rev Req Model (2009 GRC) Revised 01-18-2010" xfId="3034"/>
    <cellStyle name="_Costs not in AURORA 2006GRC 6.15.06_Power Costs - Comparison bx Rbtl-Staff-Jt-PC_Electric Rev Req Model (2009 GRC) Revised 01-18-2010 2" xfId="3035"/>
    <cellStyle name="_Costs not in AURORA 2006GRC 6.15.06_Power Costs - Comparison bx Rbtl-Staff-Jt-PC_Electric Rev Req Model (2009 GRC) Revised 01-18-2010 2 2" xfId="3036"/>
    <cellStyle name="_Costs not in AURORA 2006GRC 6.15.06_Power Costs - Comparison bx Rbtl-Staff-Jt-PC_Electric Rev Req Model (2009 GRC) Revised 01-18-2010 3" xfId="3037"/>
    <cellStyle name="_Costs not in AURORA 2006GRC 6.15.06_Power Costs - Comparison bx Rbtl-Staff-Jt-PC_Final Order Electric EXHIBIT A-1" xfId="3038"/>
    <cellStyle name="_Costs not in AURORA 2006GRC 6.15.06_Power Costs - Comparison bx Rbtl-Staff-Jt-PC_Final Order Electric EXHIBIT A-1 2" xfId="3039"/>
    <cellStyle name="_Costs not in AURORA 2006GRC 6.15.06_Power Costs - Comparison bx Rbtl-Staff-Jt-PC_Final Order Electric EXHIBIT A-1 2 2" xfId="3040"/>
    <cellStyle name="_Costs not in AURORA 2006GRC 6.15.06_Power Costs - Comparison bx Rbtl-Staff-Jt-PC_Final Order Electric EXHIBIT A-1 3" xfId="3041"/>
    <cellStyle name="_Costs not in AURORA 2006GRC 6.15.06_Production Adj 4.37" xfId="195"/>
    <cellStyle name="_Costs not in AURORA 2006GRC 6.15.06_Production Adj 4.37 2" xfId="3042"/>
    <cellStyle name="_Costs not in AURORA 2006GRC 6.15.06_Production Adj 4.37 2 2" xfId="3043"/>
    <cellStyle name="_Costs not in AURORA 2006GRC 6.15.06_Production Adj 4.37 3" xfId="3044"/>
    <cellStyle name="_Costs not in AURORA 2006GRC 6.15.06_Purchased Power Adj 4.03" xfId="196"/>
    <cellStyle name="_Costs not in AURORA 2006GRC 6.15.06_Purchased Power Adj 4.03 2" xfId="3045"/>
    <cellStyle name="_Costs not in AURORA 2006GRC 6.15.06_Purchased Power Adj 4.03 2 2" xfId="3046"/>
    <cellStyle name="_Costs not in AURORA 2006GRC 6.15.06_Purchased Power Adj 4.03 3" xfId="3047"/>
    <cellStyle name="_Costs not in AURORA 2006GRC 6.15.06_Rebuttal Power Costs" xfId="3048"/>
    <cellStyle name="_Costs not in AURORA 2006GRC 6.15.06_Rebuttal Power Costs 2" xfId="3049"/>
    <cellStyle name="_Costs not in AURORA 2006GRC 6.15.06_Rebuttal Power Costs 2 2" xfId="3050"/>
    <cellStyle name="_Costs not in AURORA 2006GRC 6.15.06_Rebuttal Power Costs 3" xfId="3051"/>
    <cellStyle name="_Costs not in AURORA 2006GRC 6.15.06_Rebuttal Power Costs_Adj Bench DR 3 for Initial Briefs (Electric)" xfId="3052"/>
    <cellStyle name="_Costs not in AURORA 2006GRC 6.15.06_Rebuttal Power Costs_Adj Bench DR 3 for Initial Briefs (Electric) 2" xfId="3053"/>
    <cellStyle name="_Costs not in AURORA 2006GRC 6.15.06_Rebuttal Power Costs_Adj Bench DR 3 for Initial Briefs (Electric) 2 2" xfId="3054"/>
    <cellStyle name="_Costs not in AURORA 2006GRC 6.15.06_Rebuttal Power Costs_Adj Bench DR 3 for Initial Briefs (Electric) 3" xfId="3055"/>
    <cellStyle name="_Costs not in AURORA 2006GRC 6.15.06_Rebuttal Power Costs_Electric Rev Req Model (2009 GRC) Rebuttal" xfId="3056"/>
    <cellStyle name="_Costs not in AURORA 2006GRC 6.15.06_Rebuttal Power Costs_Electric Rev Req Model (2009 GRC) Rebuttal 2" xfId="3057"/>
    <cellStyle name="_Costs not in AURORA 2006GRC 6.15.06_Rebuttal Power Costs_Electric Rev Req Model (2009 GRC) Rebuttal 2 2" xfId="3058"/>
    <cellStyle name="_Costs not in AURORA 2006GRC 6.15.06_Rebuttal Power Costs_Electric Rev Req Model (2009 GRC) Rebuttal 3" xfId="3059"/>
    <cellStyle name="_Costs not in AURORA 2006GRC 6.15.06_Rebuttal Power Costs_Electric Rev Req Model (2009 GRC) Rebuttal REmoval of New  WH Solar AdjustMI" xfId="3060"/>
    <cellStyle name="_Costs not in AURORA 2006GRC 6.15.06_Rebuttal Power Costs_Electric Rev Req Model (2009 GRC) Rebuttal REmoval of New  WH Solar AdjustMI 2" xfId="3061"/>
    <cellStyle name="_Costs not in AURORA 2006GRC 6.15.06_Rebuttal Power Costs_Electric Rev Req Model (2009 GRC) Rebuttal REmoval of New  WH Solar AdjustMI 2 2" xfId="3062"/>
    <cellStyle name="_Costs not in AURORA 2006GRC 6.15.06_Rebuttal Power Costs_Electric Rev Req Model (2009 GRC) Rebuttal REmoval of New  WH Solar AdjustMI 3" xfId="3063"/>
    <cellStyle name="_Costs not in AURORA 2006GRC 6.15.06_Rebuttal Power Costs_Electric Rev Req Model (2009 GRC) Revised 01-18-2010" xfId="3064"/>
    <cellStyle name="_Costs not in AURORA 2006GRC 6.15.06_Rebuttal Power Costs_Electric Rev Req Model (2009 GRC) Revised 01-18-2010 2" xfId="3065"/>
    <cellStyle name="_Costs not in AURORA 2006GRC 6.15.06_Rebuttal Power Costs_Electric Rev Req Model (2009 GRC) Revised 01-18-2010 2 2" xfId="3066"/>
    <cellStyle name="_Costs not in AURORA 2006GRC 6.15.06_Rebuttal Power Costs_Electric Rev Req Model (2009 GRC) Revised 01-18-2010 3" xfId="3067"/>
    <cellStyle name="_Costs not in AURORA 2006GRC 6.15.06_Rebuttal Power Costs_Final Order Electric EXHIBIT A-1" xfId="3068"/>
    <cellStyle name="_Costs not in AURORA 2006GRC 6.15.06_Rebuttal Power Costs_Final Order Electric EXHIBIT A-1 2" xfId="3069"/>
    <cellStyle name="_Costs not in AURORA 2006GRC 6.15.06_Rebuttal Power Costs_Final Order Electric EXHIBIT A-1 2 2" xfId="3070"/>
    <cellStyle name="_Costs not in AURORA 2006GRC 6.15.06_Rebuttal Power Costs_Final Order Electric EXHIBIT A-1 3" xfId="3071"/>
    <cellStyle name="_Costs not in AURORA 2006GRC 6.15.06_RECS vs PTC's w Interest 6-28-10" xfId="197"/>
    <cellStyle name="_Costs not in AURORA 2006GRC 6.15.06_ROR &amp; CONV FACTOR" xfId="198"/>
    <cellStyle name="_Costs not in AURORA 2006GRC 6.15.06_ROR &amp; CONV FACTOR 2" xfId="3072"/>
    <cellStyle name="_Costs not in AURORA 2006GRC 6.15.06_ROR &amp; CONV FACTOR 2 2" xfId="3073"/>
    <cellStyle name="_Costs not in AURORA 2006GRC 6.15.06_ROR &amp; CONV FACTOR 3" xfId="3074"/>
    <cellStyle name="_Costs not in AURORA 2006GRC 6.15.06_ROR 5.02" xfId="199"/>
    <cellStyle name="_Costs not in AURORA 2006GRC 6.15.06_ROR 5.02 2" xfId="3075"/>
    <cellStyle name="_Costs not in AURORA 2006GRC 6.15.06_ROR 5.02 2 2" xfId="3076"/>
    <cellStyle name="_Costs not in AURORA 2006GRC 6.15.06_ROR 5.02 3" xfId="3077"/>
    <cellStyle name="_Costs not in AURORA 2006GRC 6.15.06_Wind Integration 10GRC" xfId="3078"/>
    <cellStyle name="_Costs not in AURORA 2006GRC 6.15.06_Wind Integration 10GRC 2" xfId="3079"/>
    <cellStyle name="_Costs not in AURORA 2006GRC w gas price updated" xfId="200"/>
    <cellStyle name="_Costs not in AURORA 2006GRC w gas price updated 2" xfId="3080"/>
    <cellStyle name="_Costs not in AURORA 2006GRC w gas price updated 2 2" xfId="3081"/>
    <cellStyle name="_Costs not in AURORA 2006GRC w gas price updated 3" xfId="3082"/>
    <cellStyle name="_Costs not in AURORA 2006GRC w gas price updated_Adj Bench DR 3 for Initial Briefs (Electric)" xfId="3083"/>
    <cellStyle name="_Costs not in AURORA 2006GRC w gas price updated_Adj Bench DR 3 for Initial Briefs (Electric) 2" xfId="3084"/>
    <cellStyle name="_Costs not in AURORA 2006GRC w gas price updated_Adj Bench DR 3 for Initial Briefs (Electric) 2 2" xfId="3085"/>
    <cellStyle name="_Costs not in AURORA 2006GRC w gas price updated_Adj Bench DR 3 for Initial Briefs (Electric) 3" xfId="3086"/>
    <cellStyle name="_Costs not in AURORA 2006GRC w gas price updated_Book1" xfId="3087"/>
    <cellStyle name="_Costs not in AURORA 2006GRC w gas price updated_Book2" xfId="3088"/>
    <cellStyle name="_Costs not in AURORA 2006GRC w gas price updated_Book2 2" xfId="3089"/>
    <cellStyle name="_Costs not in AURORA 2006GRC w gas price updated_Book2 2 2" xfId="3090"/>
    <cellStyle name="_Costs not in AURORA 2006GRC w gas price updated_Book2 3" xfId="3091"/>
    <cellStyle name="_Costs not in AURORA 2006GRC w gas price updated_Book2_Adj Bench DR 3 for Initial Briefs (Electric)" xfId="3092"/>
    <cellStyle name="_Costs not in AURORA 2006GRC w gas price updated_Book2_Adj Bench DR 3 for Initial Briefs (Electric) 2" xfId="3093"/>
    <cellStyle name="_Costs not in AURORA 2006GRC w gas price updated_Book2_Adj Bench DR 3 for Initial Briefs (Electric) 2 2" xfId="3094"/>
    <cellStyle name="_Costs not in AURORA 2006GRC w gas price updated_Book2_Adj Bench DR 3 for Initial Briefs (Electric) 3" xfId="3095"/>
    <cellStyle name="_Costs not in AURORA 2006GRC w gas price updated_Book2_Electric Rev Req Model (2009 GRC) Rebuttal" xfId="3096"/>
    <cellStyle name="_Costs not in AURORA 2006GRC w gas price updated_Book2_Electric Rev Req Model (2009 GRC) Rebuttal 2" xfId="3097"/>
    <cellStyle name="_Costs not in AURORA 2006GRC w gas price updated_Book2_Electric Rev Req Model (2009 GRC) Rebuttal 2 2" xfId="3098"/>
    <cellStyle name="_Costs not in AURORA 2006GRC w gas price updated_Book2_Electric Rev Req Model (2009 GRC) Rebuttal 3" xfId="3099"/>
    <cellStyle name="_Costs not in AURORA 2006GRC w gas price updated_Book2_Electric Rev Req Model (2009 GRC) Rebuttal REmoval of New  WH Solar AdjustMI" xfId="3100"/>
    <cellStyle name="_Costs not in AURORA 2006GRC w gas price updated_Book2_Electric Rev Req Model (2009 GRC) Rebuttal REmoval of New  WH Solar AdjustMI 2" xfId="3101"/>
    <cellStyle name="_Costs not in AURORA 2006GRC w gas price updated_Book2_Electric Rev Req Model (2009 GRC) Rebuttal REmoval of New  WH Solar AdjustMI 2 2" xfId="3102"/>
    <cellStyle name="_Costs not in AURORA 2006GRC w gas price updated_Book2_Electric Rev Req Model (2009 GRC) Rebuttal REmoval of New  WH Solar AdjustMI 3" xfId="3103"/>
    <cellStyle name="_Costs not in AURORA 2006GRC w gas price updated_Book2_Electric Rev Req Model (2009 GRC) Revised 01-18-2010" xfId="3104"/>
    <cellStyle name="_Costs not in AURORA 2006GRC w gas price updated_Book2_Electric Rev Req Model (2009 GRC) Revised 01-18-2010 2" xfId="3105"/>
    <cellStyle name="_Costs not in AURORA 2006GRC w gas price updated_Book2_Electric Rev Req Model (2009 GRC) Revised 01-18-2010 2 2" xfId="3106"/>
    <cellStyle name="_Costs not in AURORA 2006GRC w gas price updated_Book2_Electric Rev Req Model (2009 GRC) Revised 01-18-2010 3" xfId="3107"/>
    <cellStyle name="_Costs not in AURORA 2006GRC w gas price updated_Book2_Final Order Electric EXHIBIT A-1" xfId="3108"/>
    <cellStyle name="_Costs not in AURORA 2006GRC w gas price updated_Book2_Final Order Electric EXHIBIT A-1 2" xfId="3109"/>
    <cellStyle name="_Costs not in AURORA 2006GRC w gas price updated_Book2_Final Order Electric EXHIBIT A-1 2 2" xfId="3110"/>
    <cellStyle name="_Costs not in AURORA 2006GRC w gas price updated_Book2_Final Order Electric EXHIBIT A-1 3" xfId="3111"/>
    <cellStyle name="_Costs not in AURORA 2006GRC w gas price updated_Chelan PUD Power Costs (8-10)" xfId="3112"/>
    <cellStyle name="_Costs not in AURORA 2006GRC w gas price updated_Confidential Material" xfId="3113"/>
    <cellStyle name="_Costs not in AURORA 2006GRC w gas price updated_DEM-WP(C) Colstrip 12 Coal Cost Forecast 2010GRC" xfId="3114"/>
    <cellStyle name="_Costs not in AURORA 2006GRC w gas price updated_DEM-WP(C) Production O&amp;M 2010GRC As-Filed" xfId="3115"/>
    <cellStyle name="_Costs not in AURORA 2006GRC w gas price updated_DEM-WP(C) Production O&amp;M 2010GRC As-Filed 2" xfId="3116"/>
    <cellStyle name="_Costs not in AURORA 2006GRC w gas price updated_Electric Rev Req Model (2009 GRC) " xfId="201"/>
    <cellStyle name="_Costs not in AURORA 2006GRC w gas price updated_Electric Rev Req Model (2009 GRC)  2" xfId="3117"/>
    <cellStyle name="_Costs not in AURORA 2006GRC w gas price updated_Electric Rev Req Model (2009 GRC)  2 2" xfId="3118"/>
    <cellStyle name="_Costs not in AURORA 2006GRC w gas price updated_Electric Rev Req Model (2009 GRC)  3" xfId="3119"/>
    <cellStyle name="_Costs not in AURORA 2006GRC w gas price updated_Electric Rev Req Model (2009 GRC) Rebuttal" xfId="3120"/>
    <cellStyle name="_Costs not in AURORA 2006GRC w gas price updated_Electric Rev Req Model (2009 GRC) Rebuttal 2" xfId="3121"/>
    <cellStyle name="_Costs not in AURORA 2006GRC w gas price updated_Electric Rev Req Model (2009 GRC) Rebuttal 2 2" xfId="3122"/>
    <cellStyle name="_Costs not in AURORA 2006GRC w gas price updated_Electric Rev Req Model (2009 GRC) Rebuttal 3" xfId="3123"/>
    <cellStyle name="_Costs not in AURORA 2006GRC w gas price updated_Electric Rev Req Model (2009 GRC) Rebuttal REmoval of New  WH Solar AdjustMI" xfId="3124"/>
    <cellStyle name="_Costs not in AURORA 2006GRC w gas price updated_Electric Rev Req Model (2009 GRC) Rebuttal REmoval of New  WH Solar AdjustMI 2" xfId="3125"/>
    <cellStyle name="_Costs not in AURORA 2006GRC w gas price updated_Electric Rev Req Model (2009 GRC) Rebuttal REmoval of New  WH Solar AdjustMI 2 2" xfId="3126"/>
    <cellStyle name="_Costs not in AURORA 2006GRC w gas price updated_Electric Rev Req Model (2009 GRC) Rebuttal REmoval of New  WH Solar AdjustMI 3" xfId="3127"/>
    <cellStyle name="_Costs not in AURORA 2006GRC w gas price updated_Electric Rev Req Model (2009 GRC) Revised 01-18-2010" xfId="3128"/>
    <cellStyle name="_Costs not in AURORA 2006GRC w gas price updated_Electric Rev Req Model (2009 GRC) Revised 01-18-2010 2" xfId="3129"/>
    <cellStyle name="_Costs not in AURORA 2006GRC w gas price updated_Electric Rev Req Model (2009 GRC) Revised 01-18-2010 2 2" xfId="3130"/>
    <cellStyle name="_Costs not in AURORA 2006GRC w gas price updated_Electric Rev Req Model (2009 GRC) Revised 01-18-2010 3" xfId="3131"/>
    <cellStyle name="_Costs not in AURORA 2006GRC w gas price updated_Electric Rev Req Model (2010 GRC)" xfId="3132"/>
    <cellStyle name="_Costs not in AURORA 2006GRC w gas price updated_Electric Rev Req Model (2010 GRC) SF" xfId="3133"/>
    <cellStyle name="_Costs not in AURORA 2006GRC w gas price updated_Final Order Electric EXHIBIT A-1" xfId="3134"/>
    <cellStyle name="_Costs not in AURORA 2006GRC w gas price updated_Final Order Electric EXHIBIT A-1 2" xfId="3135"/>
    <cellStyle name="_Costs not in AURORA 2006GRC w gas price updated_Final Order Electric EXHIBIT A-1 2 2" xfId="3136"/>
    <cellStyle name="_Costs not in AURORA 2006GRC w gas price updated_Final Order Electric EXHIBIT A-1 3" xfId="3137"/>
    <cellStyle name="_Costs not in AURORA 2006GRC w gas price updated_NIM Summary" xfId="3138"/>
    <cellStyle name="_Costs not in AURORA 2006GRC w gas price updated_NIM Summary 2" xfId="3139"/>
    <cellStyle name="_Costs not in AURORA 2006GRC w gas price updated_Rebuttal Power Costs" xfId="3140"/>
    <cellStyle name="_Costs not in AURORA 2006GRC w gas price updated_Rebuttal Power Costs 2" xfId="3141"/>
    <cellStyle name="_Costs not in AURORA 2006GRC w gas price updated_Rebuttal Power Costs 2 2" xfId="3142"/>
    <cellStyle name="_Costs not in AURORA 2006GRC w gas price updated_Rebuttal Power Costs 3" xfId="3143"/>
    <cellStyle name="_Costs not in AURORA 2006GRC w gas price updated_Rebuttal Power Costs_Adj Bench DR 3 for Initial Briefs (Electric)" xfId="3144"/>
    <cellStyle name="_Costs not in AURORA 2006GRC w gas price updated_Rebuttal Power Costs_Adj Bench DR 3 for Initial Briefs (Electric) 2" xfId="3145"/>
    <cellStyle name="_Costs not in AURORA 2006GRC w gas price updated_Rebuttal Power Costs_Adj Bench DR 3 for Initial Briefs (Electric) 2 2" xfId="3146"/>
    <cellStyle name="_Costs not in AURORA 2006GRC w gas price updated_Rebuttal Power Costs_Adj Bench DR 3 for Initial Briefs (Electric) 3" xfId="3147"/>
    <cellStyle name="_Costs not in AURORA 2006GRC w gas price updated_Rebuttal Power Costs_Electric Rev Req Model (2009 GRC) Rebuttal" xfId="3148"/>
    <cellStyle name="_Costs not in AURORA 2006GRC w gas price updated_Rebuttal Power Costs_Electric Rev Req Model (2009 GRC) Rebuttal 2" xfId="3149"/>
    <cellStyle name="_Costs not in AURORA 2006GRC w gas price updated_Rebuttal Power Costs_Electric Rev Req Model (2009 GRC) Rebuttal 2 2" xfId="3150"/>
    <cellStyle name="_Costs not in AURORA 2006GRC w gas price updated_Rebuttal Power Costs_Electric Rev Req Model (2009 GRC) Rebuttal 3" xfId="3151"/>
    <cellStyle name="_Costs not in AURORA 2006GRC w gas price updated_Rebuttal Power Costs_Electric Rev Req Model (2009 GRC) Rebuttal REmoval of New  WH Solar AdjustMI" xfId="3152"/>
    <cellStyle name="_Costs not in AURORA 2006GRC w gas price updated_Rebuttal Power Costs_Electric Rev Req Model (2009 GRC) Rebuttal REmoval of New  WH Solar AdjustMI 2" xfId="3153"/>
    <cellStyle name="_Costs not in AURORA 2006GRC w gas price updated_Rebuttal Power Costs_Electric Rev Req Model (2009 GRC) Rebuttal REmoval of New  WH Solar AdjustMI 2 2" xfId="3154"/>
    <cellStyle name="_Costs not in AURORA 2006GRC w gas price updated_Rebuttal Power Costs_Electric Rev Req Model (2009 GRC) Rebuttal REmoval of New  WH Solar AdjustMI 3" xfId="3155"/>
    <cellStyle name="_Costs not in AURORA 2006GRC w gas price updated_Rebuttal Power Costs_Electric Rev Req Model (2009 GRC) Revised 01-18-2010" xfId="3156"/>
    <cellStyle name="_Costs not in AURORA 2006GRC w gas price updated_Rebuttal Power Costs_Electric Rev Req Model (2009 GRC) Revised 01-18-2010 2" xfId="3157"/>
    <cellStyle name="_Costs not in AURORA 2006GRC w gas price updated_Rebuttal Power Costs_Electric Rev Req Model (2009 GRC) Revised 01-18-2010 2 2" xfId="3158"/>
    <cellStyle name="_Costs not in AURORA 2006GRC w gas price updated_Rebuttal Power Costs_Electric Rev Req Model (2009 GRC) Revised 01-18-2010 3" xfId="3159"/>
    <cellStyle name="_Costs not in AURORA 2006GRC w gas price updated_Rebuttal Power Costs_Final Order Electric EXHIBIT A-1" xfId="3160"/>
    <cellStyle name="_Costs not in AURORA 2006GRC w gas price updated_Rebuttal Power Costs_Final Order Electric EXHIBIT A-1 2" xfId="3161"/>
    <cellStyle name="_Costs not in AURORA 2006GRC w gas price updated_Rebuttal Power Costs_Final Order Electric EXHIBIT A-1 2 2" xfId="3162"/>
    <cellStyle name="_Costs not in AURORA 2006GRC w gas price updated_Rebuttal Power Costs_Final Order Electric EXHIBIT A-1 3" xfId="3163"/>
    <cellStyle name="_Costs not in AURORA 2006GRC w gas price updated_TENASKA REGULATORY ASSET" xfId="3164"/>
    <cellStyle name="_Costs not in AURORA 2006GRC w gas price updated_TENASKA REGULATORY ASSET 2" xfId="3165"/>
    <cellStyle name="_Costs not in AURORA 2006GRC w gas price updated_TENASKA REGULATORY ASSET 2 2" xfId="3166"/>
    <cellStyle name="_Costs not in AURORA 2006GRC w gas price updated_TENASKA REGULATORY ASSET 3" xfId="3167"/>
    <cellStyle name="_Costs not in AURORA 2007 Rate Case" xfId="202"/>
    <cellStyle name="_Costs not in AURORA 2007 Rate Case 2" xfId="3168"/>
    <cellStyle name="_Costs not in AURORA 2007 Rate Case 2 2" xfId="3169"/>
    <cellStyle name="_Costs not in AURORA 2007 Rate Case 2 2 2" xfId="3170"/>
    <cellStyle name="_Costs not in AURORA 2007 Rate Case 2 3" xfId="3171"/>
    <cellStyle name="_Costs not in AURORA 2007 Rate Case 3" xfId="3172"/>
    <cellStyle name="_Costs not in AURORA 2007 Rate Case 3 2" xfId="3173"/>
    <cellStyle name="_Costs not in AURORA 2007 Rate Case 4" xfId="3174"/>
    <cellStyle name="_Costs not in AURORA 2007 Rate Case 4 2" xfId="3175"/>
    <cellStyle name="_Costs not in AURORA 2007 Rate Case 5" xfId="3176"/>
    <cellStyle name="_Costs not in AURORA 2007 Rate Case_(C) WHE Proforma with ITC cash grant 10 Yr Amort_for deferral_102809" xfId="3177"/>
    <cellStyle name="_Costs not in AURORA 2007 Rate Case_(C) WHE Proforma with ITC cash grant 10 Yr Amort_for deferral_102809 2" xfId="3178"/>
    <cellStyle name="_Costs not in AURORA 2007 Rate Case_(C) WHE Proforma with ITC cash grant 10 Yr Amort_for deferral_102809 2 2" xfId="3179"/>
    <cellStyle name="_Costs not in AURORA 2007 Rate Case_(C) WHE Proforma with ITC cash grant 10 Yr Amort_for deferral_102809 3" xfId="3180"/>
    <cellStyle name="_Costs not in AURORA 2007 Rate Case_(C) WHE Proforma with ITC cash grant 10 Yr Amort_for deferral_102809_16.07E Wild Horse Wind Expansionwrkingfile" xfId="3181"/>
    <cellStyle name="_Costs not in AURORA 2007 Rate Case_(C) WHE Proforma with ITC cash grant 10 Yr Amort_for deferral_102809_16.07E Wild Horse Wind Expansionwrkingfile 2" xfId="3182"/>
    <cellStyle name="_Costs not in AURORA 2007 Rate Case_(C) WHE Proforma with ITC cash grant 10 Yr Amort_for deferral_102809_16.07E Wild Horse Wind Expansionwrkingfile 2 2" xfId="3183"/>
    <cellStyle name="_Costs not in AURORA 2007 Rate Case_(C) WHE Proforma with ITC cash grant 10 Yr Amort_for deferral_102809_16.07E Wild Horse Wind Expansionwrkingfile 3" xfId="3184"/>
    <cellStyle name="_Costs not in AURORA 2007 Rate Case_(C) WHE Proforma with ITC cash grant 10 Yr Amort_for deferral_102809_16.07E Wild Horse Wind Expansionwrkingfile SF" xfId="3185"/>
    <cellStyle name="_Costs not in AURORA 2007 Rate Case_(C) WHE Proforma with ITC cash grant 10 Yr Amort_for deferral_102809_16.07E Wild Horse Wind Expansionwrkingfile SF 2" xfId="3186"/>
    <cellStyle name="_Costs not in AURORA 2007 Rate Case_(C) WHE Proforma with ITC cash grant 10 Yr Amort_for deferral_102809_16.07E Wild Horse Wind Expansionwrkingfile SF 2 2" xfId="3187"/>
    <cellStyle name="_Costs not in AURORA 2007 Rate Case_(C) WHE Proforma with ITC cash grant 10 Yr Amort_for deferral_102809_16.07E Wild Horse Wind Expansionwrkingfile SF 3" xfId="3188"/>
    <cellStyle name="_Costs not in AURORA 2007 Rate Case_(C) WHE Proforma with ITC cash grant 10 Yr Amort_for deferral_102809_16.37E Wild Horse Expansion DeferralRevwrkingfile SF" xfId="3189"/>
    <cellStyle name="_Costs not in AURORA 2007 Rate Case_(C) WHE Proforma with ITC cash grant 10 Yr Amort_for deferral_102809_16.37E Wild Horse Expansion DeferralRevwrkingfile SF 2" xfId="3190"/>
    <cellStyle name="_Costs not in AURORA 2007 Rate Case_(C) WHE Proforma with ITC cash grant 10 Yr Amort_for deferral_102809_16.37E Wild Horse Expansion DeferralRevwrkingfile SF 2 2" xfId="3191"/>
    <cellStyle name="_Costs not in AURORA 2007 Rate Case_(C) WHE Proforma with ITC cash grant 10 Yr Amort_for deferral_102809_16.37E Wild Horse Expansion DeferralRevwrkingfile SF 3" xfId="3192"/>
    <cellStyle name="_Costs not in AURORA 2007 Rate Case_(C) WHE Proforma with ITC cash grant 10 Yr Amort_for rebuttal_120709" xfId="3193"/>
    <cellStyle name="_Costs not in AURORA 2007 Rate Case_(C) WHE Proforma with ITC cash grant 10 Yr Amort_for rebuttal_120709 2" xfId="3194"/>
    <cellStyle name="_Costs not in AURORA 2007 Rate Case_(C) WHE Proforma with ITC cash grant 10 Yr Amort_for rebuttal_120709 2 2" xfId="3195"/>
    <cellStyle name="_Costs not in AURORA 2007 Rate Case_(C) WHE Proforma with ITC cash grant 10 Yr Amort_for rebuttal_120709 3" xfId="3196"/>
    <cellStyle name="_Costs not in AURORA 2007 Rate Case_04.07E Wild Horse Wind Expansion" xfId="3197"/>
    <cellStyle name="_Costs not in AURORA 2007 Rate Case_04.07E Wild Horse Wind Expansion 2" xfId="3198"/>
    <cellStyle name="_Costs not in AURORA 2007 Rate Case_04.07E Wild Horse Wind Expansion 2 2" xfId="3199"/>
    <cellStyle name="_Costs not in AURORA 2007 Rate Case_04.07E Wild Horse Wind Expansion 3" xfId="3200"/>
    <cellStyle name="_Costs not in AURORA 2007 Rate Case_04.07E Wild Horse Wind Expansion_16.07E Wild Horse Wind Expansionwrkingfile" xfId="3201"/>
    <cellStyle name="_Costs not in AURORA 2007 Rate Case_04.07E Wild Horse Wind Expansion_16.07E Wild Horse Wind Expansionwrkingfile 2" xfId="3202"/>
    <cellStyle name="_Costs not in AURORA 2007 Rate Case_04.07E Wild Horse Wind Expansion_16.07E Wild Horse Wind Expansionwrkingfile 2 2" xfId="3203"/>
    <cellStyle name="_Costs not in AURORA 2007 Rate Case_04.07E Wild Horse Wind Expansion_16.07E Wild Horse Wind Expansionwrkingfile 3" xfId="3204"/>
    <cellStyle name="_Costs not in AURORA 2007 Rate Case_04.07E Wild Horse Wind Expansion_16.07E Wild Horse Wind Expansionwrkingfile SF" xfId="3205"/>
    <cellStyle name="_Costs not in AURORA 2007 Rate Case_04.07E Wild Horse Wind Expansion_16.07E Wild Horse Wind Expansionwrkingfile SF 2" xfId="3206"/>
    <cellStyle name="_Costs not in AURORA 2007 Rate Case_04.07E Wild Horse Wind Expansion_16.07E Wild Horse Wind Expansionwrkingfile SF 2 2" xfId="3207"/>
    <cellStyle name="_Costs not in AURORA 2007 Rate Case_04.07E Wild Horse Wind Expansion_16.07E Wild Horse Wind Expansionwrkingfile SF 3" xfId="3208"/>
    <cellStyle name="_Costs not in AURORA 2007 Rate Case_04.07E Wild Horse Wind Expansion_16.37E Wild Horse Expansion DeferralRevwrkingfile SF" xfId="3209"/>
    <cellStyle name="_Costs not in AURORA 2007 Rate Case_04.07E Wild Horse Wind Expansion_16.37E Wild Horse Expansion DeferralRevwrkingfile SF 2" xfId="3210"/>
    <cellStyle name="_Costs not in AURORA 2007 Rate Case_04.07E Wild Horse Wind Expansion_16.37E Wild Horse Expansion DeferralRevwrkingfile SF 2 2" xfId="3211"/>
    <cellStyle name="_Costs not in AURORA 2007 Rate Case_04.07E Wild Horse Wind Expansion_16.37E Wild Horse Expansion DeferralRevwrkingfile SF 3" xfId="3212"/>
    <cellStyle name="_Costs not in AURORA 2007 Rate Case_16.07E Wild Horse Wind Expansionwrkingfile" xfId="3213"/>
    <cellStyle name="_Costs not in AURORA 2007 Rate Case_16.07E Wild Horse Wind Expansionwrkingfile 2" xfId="3214"/>
    <cellStyle name="_Costs not in AURORA 2007 Rate Case_16.07E Wild Horse Wind Expansionwrkingfile 2 2" xfId="3215"/>
    <cellStyle name="_Costs not in AURORA 2007 Rate Case_16.07E Wild Horse Wind Expansionwrkingfile 3" xfId="3216"/>
    <cellStyle name="_Costs not in AURORA 2007 Rate Case_16.07E Wild Horse Wind Expansionwrkingfile SF" xfId="3217"/>
    <cellStyle name="_Costs not in AURORA 2007 Rate Case_16.07E Wild Horse Wind Expansionwrkingfile SF 2" xfId="3218"/>
    <cellStyle name="_Costs not in AURORA 2007 Rate Case_16.07E Wild Horse Wind Expansionwrkingfile SF 2 2" xfId="3219"/>
    <cellStyle name="_Costs not in AURORA 2007 Rate Case_16.07E Wild Horse Wind Expansionwrkingfile SF 3" xfId="3220"/>
    <cellStyle name="_Costs not in AURORA 2007 Rate Case_16.37E Wild Horse Expansion DeferralRevwrkingfile SF" xfId="3221"/>
    <cellStyle name="_Costs not in AURORA 2007 Rate Case_16.37E Wild Horse Expansion DeferralRevwrkingfile SF 2" xfId="3222"/>
    <cellStyle name="_Costs not in AURORA 2007 Rate Case_16.37E Wild Horse Expansion DeferralRevwrkingfile SF 2 2" xfId="3223"/>
    <cellStyle name="_Costs not in AURORA 2007 Rate Case_16.37E Wild Horse Expansion DeferralRevwrkingfile SF 3" xfId="3224"/>
    <cellStyle name="_Costs not in AURORA 2007 Rate Case_2009 Compliance Filing PCA Exhibits for GRC" xfId="3225"/>
    <cellStyle name="_Costs not in AURORA 2007 Rate Case_2009 GRC Compl Filing - Exhibit D" xfId="3226"/>
    <cellStyle name="_Costs not in AURORA 2007 Rate Case_2009 GRC Compl Filing - Exhibit D 2" xfId="3227"/>
    <cellStyle name="_Costs not in AURORA 2007 Rate Case_3.01 Income Statement" xfId="203"/>
    <cellStyle name="_Costs not in AURORA 2007 Rate Case_4 31 Regulatory Assets and Liabilities  7 06- Exhibit D" xfId="204"/>
    <cellStyle name="_Costs not in AURORA 2007 Rate Case_4 31 Regulatory Assets and Liabilities  7 06- Exhibit D 2" xfId="3228"/>
    <cellStyle name="_Costs not in AURORA 2007 Rate Case_4 31 Regulatory Assets and Liabilities  7 06- Exhibit D 2 2" xfId="3229"/>
    <cellStyle name="_Costs not in AURORA 2007 Rate Case_4 31 Regulatory Assets and Liabilities  7 06- Exhibit D 3" xfId="3230"/>
    <cellStyle name="_Costs not in AURORA 2007 Rate Case_4 31 Regulatory Assets and Liabilities  7 06- Exhibit D_NIM Summary" xfId="3231"/>
    <cellStyle name="_Costs not in AURORA 2007 Rate Case_4 31 Regulatory Assets and Liabilities  7 06- Exhibit D_NIM Summary 2" xfId="3232"/>
    <cellStyle name="_Costs not in AURORA 2007 Rate Case_4 32 Regulatory Assets and Liabilities  7 06- Exhibit D" xfId="205"/>
    <cellStyle name="_Costs not in AURORA 2007 Rate Case_4 32 Regulatory Assets and Liabilities  7 06- Exhibit D 2" xfId="3233"/>
    <cellStyle name="_Costs not in AURORA 2007 Rate Case_4 32 Regulatory Assets and Liabilities  7 06- Exhibit D 2 2" xfId="3234"/>
    <cellStyle name="_Costs not in AURORA 2007 Rate Case_4 32 Regulatory Assets and Liabilities  7 06- Exhibit D 3" xfId="3235"/>
    <cellStyle name="_Costs not in AURORA 2007 Rate Case_4 32 Regulatory Assets and Liabilities  7 06- Exhibit D_NIM Summary" xfId="3236"/>
    <cellStyle name="_Costs not in AURORA 2007 Rate Case_4 32 Regulatory Assets and Liabilities  7 06- Exhibit D_NIM Summary 2" xfId="3237"/>
    <cellStyle name="_Costs not in AURORA 2007 Rate Case_AURORA Total New" xfId="3238"/>
    <cellStyle name="_Costs not in AURORA 2007 Rate Case_AURORA Total New 2" xfId="3239"/>
    <cellStyle name="_Costs not in AURORA 2007 Rate Case_Book2" xfId="3240"/>
    <cellStyle name="_Costs not in AURORA 2007 Rate Case_Book2 2" xfId="3241"/>
    <cellStyle name="_Costs not in AURORA 2007 Rate Case_Book2 2 2" xfId="3242"/>
    <cellStyle name="_Costs not in AURORA 2007 Rate Case_Book2 3" xfId="3243"/>
    <cellStyle name="_Costs not in AURORA 2007 Rate Case_Book2_Adj Bench DR 3 for Initial Briefs (Electric)" xfId="3244"/>
    <cellStyle name="_Costs not in AURORA 2007 Rate Case_Book2_Adj Bench DR 3 for Initial Briefs (Electric) 2" xfId="3245"/>
    <cellStyle name="_Costs not in AURORA 2007 Rate Case_Book2_Adj Bench DR 3 for Initial Briefs (Electric) 2 2" xfId="3246"/>
    <cellStyle name="_Costs not in AURORA 2007 Rate Case_Book2_Adj Bench DR 3 for Initial Briefs (Electric) 3" xfId="3247"/>
    <cellStyle name="_Costs not in AURORA 2007 Rate Case_Book2_Electric Rev Req Model (2009 GRC) Rebuttal" xfId="3248"/>
    <cellStyle name="_Costs not in AURORA 2007 Rate Case_Book2_Electric Rev Req Model (2009 GRC) Rebuttal 2" xfId="3249"/>
    <cellStyle name="_Costs not in AURORA 2007 Rate Case_Book2_Electric Rev Req Model (2009 GRC) Rebuttal 2 2" xfId="3250"/>
    <cellStyle name="_Costs not in AURORA 2007 Rate Case_Book2_Electric Rev Req Model (2009 GRC) Rebuttal 3" xfId="3251"/>
    <cellStyle name="_Costs not in AURORA 2007 Rate Case_Book2_Electric Rev Req Model (2009 GRC) Rebuttal REmoval of New  WH Solar AdjustMI" xfId="3252"/>
    <cellStyle name="_Costs not in AURORA 2007 Rate Case_Book2_Electric Rev Req Model (2009 GRC) Rebuttal REmoval of New  WH Solar AdjustMI 2" xfId="3253"/>
    <cellStyle name="_Costs not in AURORA 2007 Rate Case_Book2_Electric Rev Req Model (2009 GRC) Rebuttal REmoval of New  WH Solar AdjustMI 2 2" xfId="3254"/>
    <cellStyle name="_Costs not in AURORA 2007 Rate Case_Book2_Electric Rev Req Model (2009 GRC) Rebuttal REmoval of New  WH Solar AdjustMI 3" xfId="3255"/>
    <cellStyle name="_Costs not in AURORA 2007 Rate Case_Book2_Electric Rev Req Model (2009 GRC) Revised 01-18-2010" xfId="3256"/>
    <cellStyle name="_Costs not in AURORA 2007 Rate Case_Book2_Electric Rev Req Model (2009 GRC) Revised 01-18-2010 2" xfId="3257"/>
    <cellStyle name="_Costs not in AURORA 2007 Rate Case_Book2_Electric Rev Req Model (2009 GRC) Revised 01-18-2010 2 2" xfId="3258"/>
    <cellStyle name="_Costs not in AURORA 2007 Rate Case_Book2_Electric Rev Req Model (2009 GRC) Revised 01-18-2010 3" xfId="3259"/>
    <cellStyle name="_Costs not in AURORA 2007 Rate Case_Book2_Final Order Electric EXHIBIT A-1" xfId="3260"/>
    <cellStyle name="_Costs not in AURORA 2007 Rate Case_Book2_Final Order Electric EXHIBIT A-1 2" xfId="3261"/>
    <cellStyle name="_Costs not in AURORA 2007 Rate Case_Book2_Final Order Electric EXHIBIT A-1 2 2" xfId="3262"/>
    <cellStyle name="_Costs not in AURORA 2007 Rate Case_Book2_Final Order Electric EXHIBIT A-1 3" xfId="3263"/>
    <cellStyle name="_Costs not in AURORA 2007 Rate Case_Book4" xfId="3264"/>
    <cellStyle name="_Costs not in AURORA 2007 Rate Case_Book4 2" xfId="3265"/>
    <cellStyle name="_Costs not in AURORA 2007 Rate Case_Book4 2 2" xfId="3266"/>
    <cellStyle name="_Costs not in AURORA 2007 Rate Case_Book4 3" xfId="3267"/>
    <cellStyle name="_Costs not in AURORA 2007 Rate Case_Book9" xfId="206"/>
    <cellStyle name="_Costs not in AURORA 2007 Rate Case_Book9 2" xfId="3268"/>
    <cellStyle name="_Costs not in AURORA 2007 Rate Case_Book9 2 2" xfId="3269"/>
    <cellStyle name="_Costs not in AURORA 2007 Rate Case_Book9 3" xfId="3270"/>
    <cellStyle name="_Costs not in AURORA 2007 Rate Case_Chelan PUD Power Costs (8-10)" xfId="3271"/>
    <cellStyle name="_Costs not in AURORA 2007 Rate Case_Electric COS Inputs" xfId="207"/>
    <cellStyle name="_Costs not in AURORA 2007 Rate Case_Electric COS Inputs 2" xfId="3272"/>
    <cellStyle name="_Costs not in AURORA 2007 Rate Case_Electric COS Inputs 2 2" xfId="3273"/>
    <cellStyle name="_Costs not in AURORA 2007 Rate Case_Electric COS Inputs 2 2 2" xfId="3274"/>
    <cellStyle name="_Costs not in AURORA 2007 Rate Case_Electric COS Inputs 2 3" xfId="3275"/>
    <cellStyle name="_Costs not in AURORA 2007 Rate Case_Electric COS Inputs 2 3 2" xfId="3276"/>
    <cellStyle name="_Costs not in AURORA 2007 Rate Case_Electric COS Inputs 2 4" xfId="3277"/>
    <cellStyle name="_Costs not in AURORA 2007 Rate Case_Electric COS Inputs 2 4 2" xfId="3278"/>
    <cellStyle name="_Costs not in AURORA 2007 Rate Case_Electric COS Inputs 3" xfId="3279"/>
    <cellStyle name="_Costs not in AURORA 2007 Rate Case_Electric COS Inputs 3 2" xfId="3280"/>
    <cellStyle name="_Costs not in AURORA 2007 Rate Case_Electric COS Inputs 4" xfId="3281"/>
    <cellStyle name="_Costs not in AURORA 2007 Rate Case_Electric COS Inputs 4 2" xfId="3282"/>
    <cellStyle name="_Costs not in AURORA 2007 Rate Case_Electric COS Inputs 5" xfId="3283"/>
    <cellStyle name="_Costs not in AURORA 2007 Rate Case_Electric COS Inputs 6" xfId="3284"/>
    <cellStyle name="_Costs not in AURORA 2007 Rate Case_Electric COS Inputs_Low Income 2010 RevRequirement" xfId="208"/>
    <cellStyle name="_Costs not in AURORA 2007 Rate Case_Electric COS Inputs_Low Income 2010 RevRequirement (2)" xfId="209"/>
    <cellStyle name="_Costs not in AURORA 2007 Rate Case_Electric COS Inputs_Oct2010toSep2011LwIncLead" xfId="210"/>
    <cellStyle name="_Costs not in AURORA 2007 Rate Case_NIM Summary" xfId="3285"/>
    <cellStyle name="_Costs not in AURORA 2007 Rate Case_NIM Summary 09GRC" xfId="3286"/>
    <cellStyle name="_Costs not in AURORA 2007 Rate Case_NIM Summary 09GRC 2" xfId="3287"/>
    <cellStyle name="_Costs not in AURORA 2007 Rate Case_NIM Summary 2" xfId="3288"/>
    <cellStyle name="_Costs not in AURORA 2007 Rate Case_NIM Summary 3" xfId="3289"/>
    <cellStyle name="_Costs not in AURORA 2007 Rate Case_NIM Summary 4" xfId="3290"/>
    <cellStyle name="_Costs not in AURORA 2007 Rate Case_NIM Summary 5" xfId="3291"/>
    <cellStyle name="_Costs not in AURORA 2007 Rate Case_NIM Summary 6" xfId="3292"/>
    <cellStyle name="_Costs not in AURORA 2007 Rate Case_NIM Summary 7" xfId="3293"/>
    <cellStyle name="_Costs not in AURORA 2007 Rate Case_NIM Summary 8" xfId="3294"/>
    <cellStyle name="_Costs not in AURORA 2007 Rate Case_NIM Summary 9" xfId="3295"/>
    <cellStyle name="_Costs not in AURORA 2007 Rate Case_PCA 10 -  Exhibit D from A Kellogg Jan 2011" xfId="3296"/>
    <cellStyle name="_Costs not in AURORA 2007 Rate Case_PCA 10 -  Exhibit D from A Kellogg July 2011" xfId="3297"/>
    <cellStyle name="_Costs not in AURORA 2007 Rate Case_PCA 10 -  Exhibit D from S Free Rcv'd 12-11" xfId="3298"/>
    <cellStyle name="_Costs not in AURORA 2007 Rate Case_PCA 9 -  Exhibit D April 2010" xfId="3299"/>
    <cellStyle name="_Costs not in AURORA 2007 Rate Case_PCA 9 -  Exhibit D April 2010 (3)" xfId="3300"/>
    <cellStyle name="_Costs not in AURORA 2007 Rate Case_PCA 9 -  Exhibit D April 2010 (3) 2" xfId="3301"/>
    <cellStyle name="_Costs not in AURORA 2007 Rate Case_PCA 9 -  Exhibit D Nov 2010" xfId="3302"/>
    <cellStyle name="_Costs not in AURORA 2007 Rate Case_PCA 9 - Exhibit D at August 2010" xfId="3303"/>
    <cellStyle name="_Costs not in AURORA 2007 Rate Case_PCA 9 - Exhibit D June 2010 GRC" xfId="3304"/>
    <cellStyle name="_Costs not in AURORA 2007 Rate Case_Power Costs - Comparison bx Rbtl-Staff-Jt-PC" xfId="3305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3309"/>
    <cellStyle name="_Costs not in AURORA 2007 Rate Case_Power Costs - Comparison bx Rbtl-Staff-Jt-PC_Adj Bench DR 3 for Initial Briefs (Electric) 2" xfId="3310"/>
    <cellStyle name="_Costs not in AURORA 2007 Rate Case_Power Costs - Comparison bx Rbtl-Staff-Jt-PC_Adj Bench DR 3 for Initial Briefs (Electric) 2 2" xfId="3311"/>
    <cellStyle name="_Costs not in AURORA 2007 Rate Case_Power Costs - Comparison bx Rbtl-Staff-Jt-PC_Adj Bench DR 3 for Initial Briefs (Electric) 3" xfId="3312"/>
    <cellStyle name="_Costs not in AURORA 2007 Rate Case_Power Costs - Comparison bx Rbtl-Staff-Jt-PC_Electric Rev Req Model (2009 GRC) Rebuttal" xfId="3313"/>
    <cellStyle name="_Costs not in AURORA 2007 Rate Case_Power Costs - Comparison bx Rbtl-Staff-Jt-PC_Electric Rev Req Model (2009 GRC) Rebuttal 2" xfId="3314"/>
    <cellStyle name="_Costs not in AURORA 2007 Rate Case_Power Costs - Comparison bx Rbtl-Staff-Jt-PC_Electric Rev Req Model (2009 GRC) Rebuttal 2 2" xfId="3315"/>
    <cellStyle name="_Costs not in AURORA 2007 Rate Case_Power Costs - Comparison bx Rbtl-Staff-Jt-PC_Electric Rev Req Model (2009 GRC) Rebuttal 3" xfId="3316"/>
    <cellStyle name="_Costs not in AURORA 2007 Rate Case_Power Costs - Comparison bx Rbtl-Staff-Jt-PC_Electric Rev Req Model (2009 GRC) Rebuttal REmoval of New  WH Solar AdjustMI" xfId="3317"/>
    <cellStyle name="_Costs not in AURORA 2007 Rate Case_Power Costs - Comparison bx Rbtl-Staff-Jt-PC_Electric Rev Req Model (2009 GRC) Rebuttal REmoval of New  WH Solar AdjustMI 2" xfId="3318"/>
    <cellStyle name="_Costs not in AURORA 2007 Rate Case_Power Costs - Comparison bx Rbtl-Staff-Jt-PC_Electric Rev Req Model (2009 GRC) Rebuttal REmoval of New  WH Solar AdjustMI 2 2" xfId="3319"/>
    <cellStyle name="_Costs not in AURORA 2007 Rate Case_Power Costs - Comparison bx Rbtl-Staff-Jt-PC_Electric Rev Req Model (2009 GRC) Rebuttal REmoval of New  WH Solar AdjustMI 3" xfId="3320"/>
    <cellStyle name="_Costs not in AURORA 2007 Rate Case_Power Costs - Comparison bx Rbtl-Staff-Jt-PC_Electric Rev Req Model (2009 GRC) Revised 01-18-2010" xfId="3321"/>
    <cellStyle name="_Costs not in AURORA 2007 Rate Case_Power Costs - Comparison bx Rbtl-Staff-Jt-PC_Electric Rev Req Model (2009 GRC) Revised 01-18-2010 2" xfId="3322"/>
    <cellStyle name="_Costs not in AURORA 2007 Rate Case_Power Costs - Comparison bx Rbtl-Staff-Jt-PC_Electric Rev Req Model (2009 GRC) Revised 01-18-2010 2 2" xfId="3323"/>
    <cellStyle name="_Costs not in AURORA 2007 Rate Case_Power Costs - Comparison bx Rbtl-Staff-Jt-PC_Electric Rev Req Model (2009 GRC) Revised 01-18-2010 3" xfId="3324"/>
    <cellStyle name="_Costs not in AURORA 2007 Rate Case_Power Costs - Comparison bx Rbtl-Staff-Jt-PC_Final Order Electric EXHIBIT A-1" xfId="3325"/>
    <cellStyle name="_Costs not in AURORA 2007 Rate Case_Power Costs - Comparison bx Rbtl-Staff-Jt-PC_Final Order Electric EXHIBIT A-1 2" xfId="3326"/>
    <cellStyle name="_Costs not in AURORA 2007 Rate Case_Power Costs - Comparison bx Rbtl-Staff-Jt-PC_Final Order Electric EXHIBIT A-1 2 2" xfId="3327"/>
    <cellStyle name="_Costs not in AURORA 2007 Rate Case_Power Costs - Comparison bx Rbtl-Staff-Jt-PC_Final Order Electric EXHIBIT A-1 3" xfId="3328"/>
    <cellStyle name="_Costs not in AURORA 2007 Rate Case_Production Adj 4.37" xfId="211"/>
    <cellStyle name="_Costs not in AURORA 2007 Rate Case_Production Adj 4.37 2" xfId="3329"/>
    <cellStyle name="_Costs not in AURORA 2007 Rate Case_Production Adj 4.37 2 2" xfId="3330"/>
    <cellStyle name="_Costs not in AURORA 2007 Rate Case_Production Adj 4.37 3" xfId="3331"/>
    <cellStyle name="_Costs not in AURORA 2007 Rate Case_Purchased Power Adj 4.03" xfId="212"/>
    <cellStyle name="_Costs not in AURORA 2007 Rate Case_Purchased Power Adj 4.03 2" xfId="3332"/>
    <cellStyle name="_Costs not in AURORA 2007 Rate Case_Purchased Power Adj 4.03 2 2" xfId="3333"/>
    <cellStyle name="_Costs not in AURORA 2007 Rate Case_Purchased Power Adj 4.03 3" xfId="3334"/>
    <cellStyle name="_Costs not in AURORA 2007 Rate Case_Rebuttal Power Costs" xfId="3335"/>
    <cellStyle name="_Costs not in AURORA 2007 Rate Case_Rebuttal Power Costs 2" xfId="3336"/>
    <cellStyle name="_Costs not in AURORA 2007 Rate Case_Rebuttal Power Costs 2 2" xfId="3337"/>
    <cellStyle name="_Costs not in AURORA 2007 Rate Case_Rebuttal Power Costs 3" xfId="3338"/>
    <cellStyle name="_Costs not in AURORA 2007 Rate Case_Rebuttal Power Costs_Adj Bench DR 3 for Initial Briefs (Electric)" xfId="3339"/>
    <cellStyle name="_Costs not in AURORA 2007 Rate Case_Rebuttal Power Costs_Adj Bench DR 3 for Initial Briefs (Electric) 2" xfId="3340"/>
    <cellStyle name="_Costs not in AURORA 2007 Rate Case_Rebuttal Power Costs_Adj Bench DR 3 for Initial Briefs (Electric) 2 2" xfId="3341"/>
    <cellStyle name="_Costs not in AURORA 2007 Rate Case_Rebuttal Power Costs_Adj Bench DR 3 for Initial Briefs (Electric) 3" xfId="3342"/>
    <cellStyle name="_Costs not in AURORA 2007 Rate Case_Rebuttal Power Costs_Electric Rev Req Model (2009 GRC) Rebuttal" xfId="3343"/>
    <cellStyle name="_Costs not in AURORA 2007 Rate Case_Rebuttal Power Costs_Electric Rev Req Model (2009 GRC) Rebuttal 2" xfId="3344"/>
    <cellStyle name="_Costs not in AURORA 2007 Rate Case_Rebuttal Power Costs_Electric Rev Req Model (2009 GRC) Rebuttal 2 2" xfId="3345"/>
    <cellStyle name="_Costs not in AURORA 2007 Rate Case_Rebuttal Power Costs_Electric Rev Req Model (2009 GRC) Rebuttal 3" xfId="3346"/>
    <cellStyle name="_Costs not in AURORA 2007 Rate Case_Rebuttal Power Costs_Electric Rev Req Model (2009 GRC) Rebuttal REmoval of New  WH Solar AdjustMI" xfId="3347"/>
    <cellStyle name="_Costs not in AURORA 2007 Rate Case_Rebuttal Power Costs_Electric Rev Req Model (2009 GRC) Rebuttal REmoval of New  WH Solar AdjustMI 2" xfId="3348"/>
    <cellStyle name="_Costs not in AURORA 2007 Rate Case_Rebuttal Power Costs_Electric Rev Req Model (2009 GRC) Rebuttal REmoval of New  WH Solar AdjustMI 2 2" xfId="3349"/>
    <cellStyle name="_Costs not in AURORA 2007 Rate Case_Rebuttal Power Costs_Electric Rev Req Model (2009 GRC) Rebuttal REmoval of New  WH Solar AdjustMI 3" xfId="3350"/>
    <cellStyle name="_Costs not in AURORA 2007 Rate Case_Rebuttal Power Costs_Electric Rev Req Model (2009 GRC) Revised 01-18-2010" xfId="3351"/>
    <cellStyle name="_Costs not in AURORA 2007 Rate Case_Rebuttal Power Costs_Electric Rev Req Model (2009 GRC) Revised 01-18-2010 2" xfId="3352"/>
    <cellStyle name="_Costs not in AURORA 2007 Rate Case_Rebuttal Power Costs_Electric Rev Req Model (2009 GRC) Revised 01-18-2010 2 2" xfId="3353"/>
    <cellStyle name="_Costs not in AURORA 2007 Rate Case_Rebuttal Power Costs_Electric Rev Req Model (2009 GRC) Revised 01-18-2010 3" xfId="3354"/>
    <cellStyle name="_Costs not in AURORA 2007 Rate Case_Rebuttal Power Costs_Final Order Electric EXHIBIT A-1" xfId="3355"/>
    <cellStyle name="_Costs not in AURORA 2007 Rate Case_Rebuttal Power Costs_Final Order Electric EXHIBIT A-1 2" xfId="3356"/>
    <cellStyle name="_Costs not in AURORA 2007 Rate Case_Rebuttal Power Costs_Final Order Electric EXHIBIT A-1 2 2" xfId="3357"/>
    <cellStyle name="_Costs not in AURORA 2007 Rate Case_Rebuttal Power Costs_Final Order Electric EXHIBIT A-1 3" xfId="3358"/>
    <cellStyle name="_Costs not in AURORA 2007 Rate Case_ROR 5.02" xfId="213"/>
    <cellStyle name="_Costs not in AURORA 2007 Rate Case_ROR 5.02 2" xfId="3359"/>
    <cellStyle name="_Costs not in AURORA 2007 Rate Case_ROR 5.02 2 2" xfId="3360"/>
    <cellStyle name="_Costs not in AURORA 2007 Rate Case_ROR 5.02 3" xfId="3361"/>
    <cellStyle name="_Costs not in AURORA 2007 Rate Case_Transmission Workbook for May BOD" xfId="3362"/>
    <cellStyle name="_Costs not in AURORA 2007 Rate Case_Transmission Workbook for May BOD 2" xfId="3363"/>
    <cellStyle name="_Costs not in AURORA 2007 Rate Case_Wind Integration 10GRC" xfId="3364"/>
    <cellStyle name="_Costs not in AURORA 2007 Rate Case_Wind Integration 10GRC 2" xfId="3365"/>
    <cellStyle name="_Costs not in KWI3000 '06Budget" xfId="214"/>
    <cellStyle name="_Costs not in KWI3000 '06Budget 2" xfId="215"/>
    <cellStyle name="_Costs not in KWI3000 '06Budget 2 2" xfId="3366"/>
    <cellStyle name="_Costs not in KWI3000 '06Budget 2 2 2" xfId="3367"/>
    <cellStyle name="_Costs not in KWI3000 '06Budget 2 3" xfId="3368"/>
    <cellStyle name="_Costs not in KWI3000 '06Budget 3" xfId="3369"/>
    <cellStyle name="_Costs not in KWI3000 '06Budget 3 2" xfId="3370"/>
    <cellStyle name="_Costs not in KWI3000 '06Budget 3 2 2" xfId="3371"/>
    <cellStyle name="_Costs not in KWI3000 '06Budget 3 3" xfId="3372"/>
    <cellStyle name="_Costs not in KWI3000 '06Budget 3 3 2" xfId="3373"/>
    <cellStyle name="_Costs not in KWI3000 '06Budget 3 4" xfId="3374"/>
    <cellStyle name="_Costs not in KWI3000 '06Budget 3 4 2" xfId="3375"/>
    <cellStyle name="_Costs not in KWI3000 '06Budget 4" xfId="3376"/>
    <cellStyle name="_Costs not in KWI3000 '06Budget 4 2" xfId="3377"/>
    <cellStyle name="_Costs not in KWI3000 '06Budget 5" xfId="3378"/>
    <cellStyle name="_Costs not in KWI3000 '06Budget 6" xfId="3379"/>
    <cellStyle name="_Costs not in KWI3000 '06Budget 7" xfId="3380"/>
    <cellStyle name="_Costs not in KWI3000 '06Budget_(C) WHE Proforma with ITC cash grant 10 Yr Amort_for deferral_102809" xfId="3381"/>
    <cellStyle name="_Costs not in KWI3000 '06Budget_(C) WHE Proforma with ITC cash grant 10 Yr Amort_for deferral_102809 2" xfId="3382"/>
    <cellStyle name="_Costs not in KWI3000 '06Budget_(C) WHE Proforma with ITC cash grant 10 Yr Amort_for deferral_102809 2 2" xfId="3383"/>
    <cellStyle name="_Costs not in KWI3000 '06Budget_(C) WHE Proforma with ITC cash grant 10 Yr Amort_for deferral_102809 3" xfId="3384"/>
    <cellStyle name="_Costs not in KWI3000 '06Budget_(C) WHE Proforma with ITC cash grant 10 Yr Amort_for deferral_102809_16.07E Wild Horse Wind Expansionwrkingfile" xfId="3385"/>
    <cellStyle name="_Costs not in KWI3000 '06Budget_(C) WHE Proforma with ITC cash grant 10 Yr Amort_for deferral_102809_16.07E Wild Horse Wind Expansionwrkingfile 2" xfId="3386"/>
    <cellStyle name="_Costs not in KWI3000 '06Budget_(C) WHE Proforma with ITC cash grant 10 Yr Amort_for deferral_102809_16.07E Wild Horse Wind Expansionwrkingfile 2 2" xfId="3387"/>
    <cellStyle name="_Costs not in KWI3000 '06Budget_(C) WHE Proforma with ITC cash grant 10 Yr Amort_for deferral_102809_16.07E Wild Horse Wind Expansionwrkingfile 3" xfId="3388"/>
    <cellStyle name="_Costs not in KWI3000 '06Budget_(C) WHE Proforma with ITC cash grant 10 Yr Amort_for deferral_102809_16.07E Wild Horse Wind Expansionwrkingfile SF" xfId="3389"/>
    <cellStyle name="_Costs not in KWI3000 '06Budget_(C) WHE Proforma with ITC cash grant 10 Yr Amort_for deferral_102809_16.07E Wild Horse Wind Expansionwrkingfile SF 2" xfId="3390"/>
    <cellStyle name="_Costs not in KWI3000 '06Budget_(C) WHE Proforma with ITC cash grant 10 Yr Amort_for deferral_102809_16.07E Wild Horse Wind Expansionwrkingfile SF 2 2" xfId="3391"/>
    <cellStyle name="_Costs not in KWI3000 '06Budget_(C) WHE Proforma with ITC cash grant 10 Yr Amort_for deferral_102809_16.07E Wild Horse Wind Expansionwrkingfile SF 3" xfId="3392"/>
    <cellStyle name="_Costs not in KWI3000 '06Budget_(C) WHE Proforma with ITC cash grant 10 Yr Amort_for deferral_102809_16.37E Wild Horse Expansion DeferralRevwrkingfile SF" xfId="3393"/>
    <cellStyle name="_Costs not in KWI3000 '06Budget_(C) WHE Proforma with ITC cash grant 10 Yr Amort_for deferral_102809_16.37E Wild Horse Expansion DeferralRevwrkingfile SF 2" xfId="3394"/>
    <cellStyle name="_Costs not in KWI3000 '06Budget_(C) WHE Proforma with ITC cash grant 10 Yr Amort_for deferral_102809_16.37E Wild Horse Expansion DeferralRevwrkingfile SF 2 2" xfId="3395"/>
    <cellStyle name="_Costs not in KWI3000 '06Budget_(C) WHE Proforma with ITC cash grant 10 Yr Amort_for deferral_102809_16.37E Wild Horse Expansion DeferralRevwrkingfile SF 3" xfId="3396"/>
    <cellStyle name="_Costs not in KWI3000 '06Budget_(C) WHE Proforma with ITC cash grant 10 Yr Amort_for rebuttal_120709" xfId="3397"/>
    <cellStyle name="_Costs not in KWI3000 '06Budget_(C) WHE Proforma with ITC cash grant 10 Yr Amort_for rebuttal_120709 2" xfId="3398"/>
    <cellStyle name="_Costs not in KWI3000 '06Budget_(C) WHE Proforma with ITC cash grant 10 Yr Amort_for rebuttal_120709 2 2" xfId="3399"/>
    <cellStyle name="_Costs not in KWI3000 '06Budget_(C) WHE Proforma with ITC cash grant 10 Yr Amort_for rebuttal_120709 3" xfId="3400"/>
    <cellStyle name="_Costs not in KWI3000 '06Budget_04.07E Wild Horse Wind Expansion" xfId="3401"/>
    <cellStyle name="_Costs not in KWI3000 '06Budget_04.07E Wild Horse Wind Expansion 2" xfId="3402"/>
    <cellStyle name="_Costs not in KWI3000 '06Budget_04.07E Wild Horse Wind Expansion 2 2" xfId="3403"/>
    <cellStyle name="_Costs not in KWI3000 '06Budget_04.07E Wild Horse Wind Expansion 3" xfId="3404"/>
    <cellStyle name="_Costs not in KWI3000 '06Budget_04.07E Wild Horse Wind Expansion_16.07E Wild Horse Wind Expansionwrkingfile" xfId="3405"/>
    <cellStyle name="_Costs not in KWI3000 '06Budget_04.07E Wild Horse Wind Expansion_16.07E Wild Horse Wind Expansionwrkingfile 2" xfId="3406"/>
    <cellStyle name="_Costs not in KWI3000 '06Budget_04.07E Wild Horse Wind Expansion_16.07E Wild Horse Wind Expansionwrkingfile 2 2" xfId="3407"/>
    <cellStyle name="_Costs not in KWI3000 '06Budget_04.07E Wild Horse Wind Expansion_16.07E Wild Horse Wind Expansionwrkingfile 3" xfId="3408"/>
    <cellStyle name="_Costs not in KWI3000 '06Budget_04.07E Wild Horse Wind Expansion_16.07E Wild Horse Wind Expansionwrkingfile SF" xfId="3409"/>
    <cellStyle name="_Costs not in KWI3000 '06Budget_04.07E Wild Horse Wind Expansion_16.07E Wild Horse Wind Expansionwrkingfile SF 2" xfId="3410"/>
    <cellStyle name="_Costs not in KWI3000 '06Budget_04.07E Wild Horse Wind Expansion_16.07E Wild Horse Wind Expansionwrkingfile SF 2 2" xfId="3411"/>
    <cellStyle name="_Costs not in KWI3000 '06Budget_04.07E Wild Horse Wind Expansion_16.07E Wild Horse Wind Expansionwrkingfile SF 3" xfId="3412"/>
    <cellStyle name="_Costs not in KWI3000 '06Budget_04.07E Wild Horse Wind Expansion_16.37E Wild Horse Expansion DeferralRevwrkingfile SF" xfId="3413"/>
    <cellStyle name="_Costs not in KWI3000 '06Budget_04.07E Wild Horse Wind Expansion_16.37E Wild Horse Expansion DeferralRevwrkingfile SF 2" xfId="3414"/>
    <cellStyle name="_Costs not in KWI3000 '06Budget_04.07E Wild Horse Wind Expansion_16.37E Wild Horse Expansion DeferralRevwrkingfile SF 2 2" xfId="3415"/>
    <cellStyle name="_Costs not in KWI3000 '06Budget_04.07E Wild Horse Wind Expansion_16.37E Wild Horse Expansion DeferralRevwrkingfile SF 3" xfId="3416"/>
    <cellStyle name="_Costs not in KWI3000 '06Budget_16.07E Wild Horse Wind Expansionwrkingfile" xfId="3417"/>
    <cellStyle name="_Costs not in KWI3000 '06Budget_16.07E Wild Horse Wind Expansionwrkingfile 2" xfId="3418"/>
    <cellStyle name="_Costs not in KWI3000 '06Budget_16.07E Wild Horse Wind Expansionwrkingfile 2 2" xfId="3419"/>
    <cellStyle name="_Costs not in KWI3000 '06Budget_16.07E Wild Horse Wind Expansionwrkingfile 3" xfId="3420"/>
    <cellStyle name="_Costs not in KWI3000 '06Budget_16.07E Wild Horse Wind Expansionwrkingfile SF" xfId="3421"/>
    <cellStyle name="_Costs not in KWI3000 '06Budget_16.07E Wild Horse Wind Expansionwrkingfile SF 2" xfId="3422"/>
    <cellStyle name="_Costs not in KWI3000 '06Budget_16.07E Wild Horse Wind Expansionwrkingfile SF 2 2" xfId="3423"/>
    <cellStyle name="_Costs not in KWI3000 '06Budget_16.07E Wild Horse Wind Expansionwrkingfile SF 3" xfId="3424"/>
    <cellStyle name="_Costs not in KWI3000 '06Budget_16.37E Wild Horse Expansion DeferralRevwrkingfile SF" xfId="3425"/>
    <cellStyle name="_Costs not in KWI3000 '06Budget_16.37E Wild Horse Expansion DeferralRevwrkingfile SF 2" xfId="3426"/>
    <cellStyle name="_Costs not in KWI3000 '06Budget_16.37E Wild Horse Expansion DeferralRevwrkingfile SF 2 2" xfId="3427"/>
    <cellStyle name="_Costs not in KWI3000 '06Budget_16.37E Wild Horse Expansion DeferralRevwrkingfile SF 3" xfId="3428"/>
    <cellStyle name="_Costs not in KWI3000 '06Budget_2009 Compliance Filing PCA Exhibits for GRC" xfId="3429"/>
    <cellStyle name="_Costs not in KWI3000 '06Budget_2009 GRC Compl Filing - Exhibit D" xfId="3430"/>
    <cellStyle name="_Costs not in KWI3000 '06Budget_2009 GRC Compl Filing - Exhibit D 2" xfId="3431"/>
    <cellStyle name="_Costs not in KWI3000 '06Budget_2010 PTC's July1_Dec31 2010 " xfId="216"/>
    <cellStyle name="_Costs not in KWI3000 '06Budget_2010 PTC's Sept10_Aug11 (Version 4)" xfId="217"/>
    <cellStyle name="_Costs not in KWI3000 '06Budget_3.01 Income Statement" xfId="218"/>
    <cellStyle name="_Costs not in KWI3000 '06Budget_4 31 Regulatory Assets and Liabilities  7 06- Exhibit D" xfId="219"/>
    <cellStyle name="_Costs not in KWI3000 '06Budget_4 31 Regulatory Assets and Liabilities  7 06- Exhibit D 2" xfId="3432"/>
    <cellStyle name="_Costs not in KWI3000 '06Budget_4 31 Regulatory Assets and Liabilities  7 06- Exhibit D 2 2" xfId="3433"/>
    <cellStyle name="_Costs not in KWI3000 '06Budget_4 31 Regulatory Assets and Liabilities  7 06- Exhibit D 3" xfId="3434"/>
    <cellStyle name="_Costs not in KWI3000 '06Budget_4 31 Regulatory Assets and Liabilities  7 06- Exhibit D_NIM Summary" xfId="3435"/>
    <cellStyle name="_Costs not in KWI3000 '06Budget_4 31 Regulatory Assets and Liabilities  7 06- Exhibit D_NIM Summary 2" xfId="3436"/>
    <cellStyle name="_Costs not in KWI3000 '06Budget_4 32 Regulatory Assets and Liabilities  7 06- Exhibit D" xfId="220"/>
    <cellStyle name="_Costs not in KWI3000 '06Budget_4 32 Regulatory Assets and Liabilities  7 06- Exhibit D 2" xfId="3437"/>
    <cellStyle name="_Costs not in KWI3000 '06Budget_4 32 Regulatory Assets and Liabilities  7 06- Exhibit D 2 2" xfId="3438"/>
    <cellStyle name="_Costs not in KWI3000 '06Budget_4 32 Regulatory Assets and Liabilities  7 06- Exhibit D 3" xfId="3439"/>
    <cellStyle name="_Costs not in KWI3000 '06Budget_4 32 Regulatory Assets and Liabilities  7 06- Exhibit D_NIM Summary" xfId="3440"/>
    <cellStyle name="_Costs not in KWI3000 '06Budget_4 32 Regulatory Assets and Liabilities  7 06- Exhibit D_NIM Summary 2" xfId="3441"/>
    <cellStyle name="_Costs not in KWI3000 '06Budget_ACCOUNTS" xfId="3442"/>
    <cellStyle name="_Costs not in KWI3000 '06Budget_Att B to RECs proceeds proposal" xfId="221"/>
    <cellStyle name="_Costs not in KWI3000 '06Budget_AURORA Total New" xfId="3443"/>
    <cellStyle name="_Costs not in KWI3000 '06Budget_AURORA Total New 2" xfId="3444"/>
    <cellStyle name="_Costs not in KWI3000 '06Budget_Backup for Attachment B 2010-09-09" xfId="222"/>
    <cellStyle name="_Costs not in KWI3000 '06Budget_Bench Request - Attachment B" xfId="223"/>
    <cellStyle name="_Costs not in KWI3000 '06Budget_Book2" xfId="3445"/>
    <cellStyle name="_Costs not in KWI3000 '06Budget_Book2 2" xfId="3446"/>
    <cellStyle name="_Costs not in KWI3000 '06Budget_Book2 2 2" xfId="3447"/>
    <cellStyle name="_Costs not in KWI3000 '06Budget_Book2 3" xfId="3448"/>
    <cellStyle name="_Costs not in KWI3000 '06Budget_Book2_Adj Bench DR 3 for Initial Briefs (Electric)" xfId="3449"/>
    <cellStyle name="_Costs not in KWI3000 '06Budget_Book2_Adj Bench DR 3 for Initial Briefs (Electric) 2" xfId="3450"/>
    <cellStyle name="_Costs not in KWI3000 '06Budget_Book2_Adj Bench DR 3 for Initial Briefs (Electric) 2 2" xfId="3451"/>
    <cellStyle name="_Costs not in KWI3000 '06Budget_Book2_Adj Bench DR 3 for Initial Briefs (Electric) 3" xfId="3452"/>
    <cellStyle name="_Costs not in KWI3000 '06Budget_Book2_Electric Rev Req Model (2009 GRC) Rebuttal" xfId="3453"/>
    <cellStyle name="_Costs not in KWI3000 '06Budget_Book2_Electric Rev Req Model (2009 GRC) Rebuttal 2" xfId="3454"/>
    <cellStyle name="_Costs not in KWI3000 '06Budget_Book2_Electric Rev Req Model (2009 GRC) Rebuttal 2 2" xfId="3455"/>
    <cellStyle name="_Costs not in KWI3000 '06Budget_Book2_Electric Rev Req Model (2009 GRC) Rebuttal 3" xfId="3456"/>
    <cellStyle name="_Costs not in KWI3000 '06Budget_Book2_Electric Rev Req Model (2009 GRC) Rebuttal REmoval of New  WH Solar AdjustMI" xfId="3457"/>
    <cellStyle name="_Costs not in KWI3000 '06Budget_Book2_Electric Rev Req Model (2009 GRC) Rebuttal REmoval of New  WH Solar AdjustMI 2" xfId="3458"/>
    <cellStyle name="_Costs not in KWI3000 '06Budget_Book2_Electric Rev Req Model (2009 GRC) Rebuttal REmoval of New  WH Solar AdjustMI 2 2" xfId="3459"/>
    <cellStyle name="_Costs not in KWI3000 '06Budget_Book2_Electric Rev Req Model (2009 GRC) Rebuttal REmoval of New  WH Solar AdjustMI 3" xfId="3460"/>
    <cellStyle name="_Costs not in KWI3000 '06Budget_Book2_Electric Rev Req Model (2009 GRC) Revised 01-18-2010" xfId="3461"/>
    <cellStyle name="_Costs not in KWI3000 '06Budget_Book2_Electric Rev Req Model (2009 GRC) Revised 01-18-2010 2" xfId="3462"/>
    <cellStyle name="_Costs not in KWI3000 '06Budget_Book2_Electric Rev Req Model (2009 GRC) Revised 01-18-2010 2 2" xfId="3463"/>
    <cellStyle name="_Costs not in KWI3000 '06Budget_Book2_Electric Rev Req Model (2009 GRC) Revised 01-18-2010 3" xfId="3464"/>
    <cellStyle name="_Costs not in KWI3000 '06Budget_Book2_Final Order Electric EXHIBIT A-1" xfId="3465"/>
    <cellStyle name="_Costs not in KWI3000 '06Budget_Book2_Final Order Electric EXHIBIT A-1 2" xfId="3466"/>
    <cellStyle name="_Costs not in KWI3000 '06Budget_Book2_Final Order Electric EXHIBIT A-1 2 2" xfId="3467"/>
    <cellStyle name="_Costs not in KWI3000 '06Budget_Book2_Final Order Electric EXHIBIT A-1 3" xfId="3468"/>
    <cellStyle name="_Costs not in KWI3000 '06Budget_Book4" xfId="3469"/>
    <cellStyle name="_Costs not in KWI3000 '06Budget_Book4 2" xfId="3470"/>
    <cellStyle name="_Costs not in KWI3000 '06Budget_Book4 2 2" xfId="3471"/>
    <cellStyle name="_Costs not in KWI3000 '06Budget_Book4 3" xfId="3472"/>
    <cellStyle name="_Costs not in KWI3000 '06Budget_Book9" xfId="224"/>
    <cellStyle name="_Costs not in KWI3000 '06Budget_Book9 2" xfId="3473"/>
    <cellStyle name="_Costs not in KWI3000 '06Budget_Book9 2 2" xfId="3474"/>
    <cellStyle name="_Costs not in KWI3000 '06Budget_Book9 3" xfId="3475"/>
    <cellStyle name="_Costs not in KWI3000 '06Budget_Check the Interest Calculation" xfId="225"/>
    <cellStyle name="_Costs not in KWI3000 '06Budget_Check the Interest Calculation_Scenario 1 REC vs PTC Offset" xfId="226"/>
    <cellStyle name="_Costs not in KWI3000 '06Budget_Check the Interest Calculation_Scenario 3" xfId="227"/>
    <cellStyle name="_Costs not in KWI3000 '06Budget_Chelan PUD Power Costs (8-10)" xfId="3476"/>
    <cellStyle name="_Costs not in KWI3000 '06Budget_DWH-08 (Rate Spread &amp; Design Workpapers)" xfId="228"/>
    <cellStyle name="_Costs not in KWI3000 '06Budget_Exhibit D fr R Gho 12-31-08" xfId="3477"/>
    <cellStyle name="_Costs not in KWI3000 '06Budget_Exhibit D fr R Gho 12-31-08 2" xfId="3478"/>
    <cellStyle name="_Costs not in KWI3000 '06Budget_Exhibit D fr R Gho 12-31-08 v2" xfId="3479"/>
    <cellStyle name="_Costs not in KWI3000 '06Budget_Exhibit D fr R Gho 12-31-08 v2 2" xfId="3480"/>
    <cellStyle name="_Costs not in KWI3000 '06Budget_Exhibit D fr R Gho 12-31-08 v2_NIM Summary" xfId="3481"/>
    <cellStyle name="_Costs not in KWI3000 '06Budget_Exhibit D fr R Gho 12-31-08 v2_NIM Summary 2" xfId="3482"/>
    <cellStyle name="_Costs not in KWI3000 '06Budget_Exhibit D fr R Gho 12-31-08_NIM Summary" xfId="3483"/>
    <cellStyle name="_Costs not in KWI3000 '06Budget_Exhibit D fr R Gho 12-31-08_NIM Summary 2" xfId="3484"/>
    <cellStyle name="_Costs not in KWI3000 '06Budget_Final 2008 PTC Rate Design Workpapers 10.27.08" xfId="229"/>
    <cellStyle name="_Costs not in KWI3000 '06Budget_Final 2009 Electric Low Income Workpapers" xfId="230"/>
    <cellStyle name="_Costs not in KWI3000 '06Budget_Gas Rev Req Model (2010 GRC)" xfId="3485"/>
    <cellStyle name="_Costs not in KWI3000 '06Budget_Hopkins Ridge Prepaid Tran - Interest Earned RY 12ME Feb  '11" xfId="3486"/>
    <cellStyle name="_Costs not in KWI3000 '06Budget_Hopkins Ridge Prepaid Tran - Interest Earned RY 12ME Feb  '11 2" xfId="3487"/>
    <cellStyle name="_Costs not in KWI3000 '06Budget_Hopkins Ridge Prepaid Tran - Interest Earned RY 12ME Feb  '11_NIM Summary" xfId="3488"/>
    <cellStyle name="_Costs not in KWI3000 '06Budget_Hopkins Ridge Prepaid Tran - Interest Earned RY 12ME Feb  '11_NIM Summary 2" xfId="3489"/>
    <cellStyle name="_Costs not in KWI3000 '06Budget_Hopkins Ridge Prepaid Tran - Interest Earned RY 12ME Feb  '11_Transmission Workbook for May BOD" xfId="3490"/>
    <cellStyle name="_Costs not in KWI3000 '06Budget_Hopkins Ridge Prepaid Tran - Interest Earned RY 12ME Feb  '11_Transmission Workbook for May BOD 2" xfId="3491"/>
    <cellStyle name="_Costs not in KWI3000 '06Budget_INPUTS" xfId="231"/>
    <cellStyle name="_Costs not in KWI3000 '06Budget_INPUTS 2" xfId="3492"/>
    <cellStyle name="_Costs not in KWI3000 '06Budget_INPUTS 2 2" xfId="3493"/>
    <cellStyle name="_Costs not in KWI3000 '06Budget_INPUTS 3" xfId="3494"/>
    <cellStyle name="_Costs not in KWI3000 '06Budget_Low Income 2010 RevRequirement" xfId="232"/>
    <cellStyle name="_Costs not in KWI3000 '06Budget_Low Income 2010 RevRequirement (2)" xfId="233"/>
    <cellStyle name="_Costs not in KWI3000 '06Budget_NIM Summary" xfId="3495"/>
    <cellStyle name="_Costs not in KWI3000 '06Budget_NIM Summary 09GRC" xfId="3496"/>
    <cellStyle name="_Costs not in KWI3000 '06Budget_NIM Summary 09GRC 2" xfId="3497"/>
    <cellStyle name="_Costs not in KWI3000 '06Budget_NIM Summary 2" xfId="3498"/>
    <cellStyle name="_Costs not in KWI3000 '06Budget_NIM Summary 3" xfId="3499"/>
    <cellStyle name="_Costs not in KWI3000 '06Budget_NIM Summary 4" xfId="3500"/>
    <cellStyle name="_Costs not in KWI3000 '06Budget_NIM Summary 5" xfId="3501"/>
    <cellStyle name="_Costs not in KWI3000 '06Budget_NIM Summary 6" xfId="3502"/>
    <cellStyle name="_Costs not in KWI3000 '06Budget_NIM Summary 7" xfId="3503"/>
    <cellStyle name="_Costs not in KWI3000 '06Budget_NIM Summary 8" xfId="3504"/>
    <cellStyle name="_Costs not in KWI3000 '06Budget_NIM Summary 9" xfId="3505"/>
    <cellStyle name="_Costs not in KWI3000 '06Budget_Oct2010toSep2011LwIncLead" xfId="234"/>
    <cellStyle name="_Costs not in KWI3000 '06Budget_PCA 10 -  Exhibit D from A Kellogg Jan 2011" xfId="3506"/>
    <cellStyle name="_Costs not in KWI3000 '06Budget_PCA 10 -  Exhibit D from A Kellogg July 2011" xfId="3507"/>
    <cellStyle name="_Costs not in KWI3000 '06Budget_PCA 10 -  Exhibit D from S Free Rcv'd 12-11" xfId="3508"/>
    <cellStyle name="_Costs not in KWI3000 '06Budget_PCA 7 - Exhibit D update 11_30_08 (2)" xfId="3509"/>
    <cellStyle name="_Costs not in KWI3000 '06Budget_PCA 7 - Exhibit D update 11_30_08 (2) 2" xfId="3510"/>
    <cellStyle name="_Costs not in KWI3000 '06Budget_PCA 7 - Exhibit D update 11_30_08 (2) 2 2" xfId="3511"/>
    <cellStyle name="_Costs not in KWI3000 '06Budget_PCA 7 - Exhibit D update 11_30_08 (2) 3" xfId="3512"/>
    <cellStyle name="_Costs not in KWI3000 '06Budget_PCA 7 - Exhibit D update 11_30_08 (2)_NIM Summary" xfId="3513"/>
    <cellStyle name="_Costs not in KWI3000 '06Budget_PCA 7 - Exhibit D update 11_30_08 (2)_NIM Summary 2" xfId="3514"/>
    <cellStyle name="_Costs not in KWI3000 '06Budget_PCA 8 - Exhibit D update 12_31_09" xfId="3515"/>
    <cellStyle name="_Costs not in KWI3000 '06Budget_PCA 9 -  Exhibit D April 2010" xfId="3516"/>
    <cellStyle name="_Costs not in KWI3000 '06Budget_PCA 9 -  Exhibit D April 2010 (3)" xfId="3517"/>
    <cellStyle name="_Costs not in KWI3000 '06Budget_PCA 9 -  Exhibit D April 2010 (3) 2" xfId="3518"/>
    <cellStyle name="_Costs not in KWI3000 '06Budget_PCA 9 -  Exhibit D Feb 2010" xfId="3519"/>
    <cellStyle name="_Costs not in KWI3000 '06Budget_PCA 9 -  Exhibit D Feb 2010 v2" xfId="3520"/>
    <cellStyle name="_Costs not in KWI3000 '06Budget_PCA 9 -  Exhibit D Feb 2010 WF" xfId="3521"/>
    <cellStyle name="_Costs not in KWI3000 '06Budget_PCA 9 -  Exhibit D Jan 2010" xfId="3522"/>
    <cellStyle name="_Costs not in KWI3000 '06Budget_PCA 9 -  Exhibit D March 2010 (2)" xfId="3523"/>
    <cellStyle name="_Costs not in KWI3000 '06Budget_PCA 9 -  Exhibit D Nov 2010" xfId="3524"/>
    <cellStyle name="_Costs not in KWI3000 '06Budget_PCA 9 - Exhibit D at August 2010" xfId="3525"/>
    <cellStyle name="_Costs not in KWI3000 '06Budget_PCA 9 - Exhibit D June 2010 GRC" xfId="3526"/>
    <cellStyle name="_Costs not in KWI3000 '06Budget_Power Costs - Comparison bx Rbtl-Staff-Jt-PC" xfId="3527"/>
    <cellStyle name="_Costs not in KWI3000 '06Budget_Power Costs - Comparison bx Rbtl-Staff-Jt-PC 2" xfId="3528"/>
    <cellStyle name="_Costs not in KWI3000 '06Budget_Power Costs - Comparison bx Rbtl-Staff-Jt-PC 2 2" xfId="3529"/>
    <cellStyle name="_Costs not in KWI3000 '06Budget_Power Costs - Comparison bx Rbtl-Staff-Jt-PC 3" xfId="3530"/>
    <cellStyle name="_Costs not in KWI3000 '06Budget_Power Costs - Comparison bx Rbtl-Staff-Jt-PC_Adj Bench DR 3 for Initial Briefs (Electric)" xfId="3531"/>
    <cellStyle name="_Costs not in KWI3000 '06Budget_Power Costs - Comparison bx Rbtl-Staff-Jt-PC_Adj Bench DR 3 for Initial Briefs (Electric) 2" xfId="3532"/>
    <cellStyle name="_Costs not in KWI3000 '06Budget_Power Costs - Comparison bx Rbtl-Staff-Jt-PC_Adj Bench DR 3 for Initial Briefs (Electric) 2 2" xfId="3533"/>
    <cellStyle name="_Costs not in KWI3000 '06Budget_Power Costs - Comparison bx Rbtl-Staff-Jt-PC_Adj Bench DR 3 for Initial Briefs (Electric) 3" xfId="3534"/>
    <cellStyle name="_Costs not in KWI3000 '06Budget_Power Costs - Comparison bx Rbtl-Staff-Jt-PC_Electric Rev Req Model (2009 GRC) Rebuttal" xfId="3535"/>
    <cellStyle name="_Costs not in KWI3000 '06Budget_Power Costs - Comparison bx Rbtl-Staff-Jt-PC_Electric Rev Req Model (2009 GRC) Rebuttal 2" xfId="3536"/>
    <cellStyle name="_Costs not in KWI3000 '06Budget_Power Costs - Comparison bx Rbtl-Staff-Jt-PC_Electric Rev Req Model (2009 GRC) Rebuttal 2 2" xfId="3537"/>
    <cellStyle name="_Costs not in KWI3000 '06Budget_Power Costs - Comparison bx Rbtl-Staff-Jt-PC_Electric Rev Req Model (2009 GRC) Rebuttal 3" xfId="3538"/>
    <cellStyle name="_Costs not in KWI3000 '06Budget_Power Costs - Comparison bx Rbtl-Staff-Jt-PC_Electric Rev Req Model (2009 GRC) Rebuttal REmoval of New  WH Solar AdjustMI" xfId="3539"/>
    <cellStyle name="_Costs not in KWI3000 '06Budget_Power Costs - Comparison bx Rbtl-Staff-Jt-PC_Electric Rev Req Model (2009 GRC) Rebuttal REmoval of New  WH Solar AdjustMI 2" xfId="3540"/>
    <cellStyle name="_Costs not in KWI3000 '06Budget_Power Costs - Comparison bx Rbtl-Staff-Jt-PC_Electric Rev Req Model (2009 GRC) Rebuttal REmoval of New  WH Solar AdjustMI 2 2" xfId="3541"/>
    <cellStyle name="_Costs not in KWI3000 '06Budget_Power Costs - Comparison bx Rbtl-Staff-Jt-PC_Electric Rev Req Model (2009 GRC) Rebuttal REmoval of New  WH Solar AdjustMI 3" xfId="3542"/>
    <cellStyle name="_Costs not in KWI3000 '06Budget_Power Costs - Comparison bx Rbtl-Staff-Jt-PC_Electric Rev Req Model (2009 GRC) Revised 01-18-2010" xfId="3543"/>
    <cellStyle name="_Costs not in KWI3000 '06Budget_Power Costs - Comparison bx Rbtl-Staff-Jt-PC_Electric Rev Req Model (2009 GRC) Revised 01-18-2010 2" xfId="3544"/>
    <cellStyle name="_Costs not in KWI3000 '06Budget_Power Costs - Comparison bx Rbtl-Staff-Jt-PC_Electric Rev Req Model (2009 GRC) Revised 01-18-2010 2 2" xfId="3545"/>
    <cellStyle name="_Costs not in KWI3000 '06Budget_Power Costs - Comparison bx Rbtl-Staff-Jt-PC_Electric Rev Req Model (2009 GRC) Revised 01-18-2010 3" xfId="3546"/>
    <cellStyle name="_Costs not in KWI3000 '06Budget_Power Costs - Comparison bx Rbtl-Staff-Jt-PC_Final Order Electric EXHIBIT A-1" xfId="3547"/>
    <cellStyle name="_Costs not in KWI3000 '06Budget_Power Costs - Comparison bx Rbtl-Staff-Jt-PC_Final Order Electric EXHIBIT A-1 2" xfId="3548"/>
    <cellStyle name="_Costs not in KWI3000 '06Budget_Power Costs - Comparison bx Rbtl-Staff-Jt-PC_Final Order Electric EXHIBIT A-1 2 2" xfId="3549"/>
    <cellStyle name="_Costs not in KWI3000 '06Budget_Power Costs - Comparison bx Rbtl-Staff-Jt-PC_Final Order Electric EXHIBIT A-1 3" xfId="3550"/>
    <cellStyle name="_Costs not in KWI3000 '06Budget_Production Adj 4.37" xfId="235"/>
    <cellStyle name="_Costs not in KWI3000 '06Budget_Production Adj 4.37 2" xfId="3551"/>
    <cellStyle name="_Costs not in KWI3000 '06Budget_Production Adj 4.37 2 2" xfId="3552"/>
    <cellStyle name="_Costs not in KWI3000 '06Budget_Production Adj 4.37 3" xfId="3553"/>
    <cellStyle name="_Costs not in KWI3000 '06Budget_Purchased Power Adj 4.03" xfId="236"/>
    <cellStyle name="_Costs not in KWI3000 '06Budget_Purchased Power Adj 4.03 2" xfId="3554"/>
    <cellStyle name="_Costs not in KWI3000 '06Budget_Purchased Power Adj 4.03 2 2" xfId="3555"/>
    <cellStyle name="_Costs not in KWI3000 '06Budget_Purchased Power Adj 4.03 3" xfId="3556"/>
    <cellStyle name="_Costs not in KWI3000 '06Budget_Rebuttal Power Costs" xfId="3557"/>
    <cellStyle name="_Costs not in KWI3000 '06Budget_Rebuttal Power Costs 2" xfId="3558"/>
    <cellStyle name="_Costs not in KWI3000 '06Budget_Rebuttal Power Costs 2 2" xfId="3559"/>
    <cellStyle name="_Costs not in KWI3000 '06Budget_Rebuttal Power Costs 3" xfId="3560"/>
    <cellStyle name="_Costs not in KWI3000 '06Budget_Rebuttal Power Costs_Adj Bench DR 3 for Initial Briefs (Electric)" xfId="3561"/>
    <cellStyle name="_Costs not in KWI3000 '06Budget_Rebuttal Power Costs_Adj Bench DR 3 for Initial Briefs (Electric) 2" xfId="3562"/>
    <cellStyle name="_Costs not in KWI3000 '06Budget_Rebuttal Power Costs_Adj Bench DR 3 for Initial Briefs (Electric) 2 2" xfId="3563"/>
    <cellStyle name="_Costs not in KWI3000 '06Budget_Rebuttal Power Costs_Adj Bench DR 3 for Initial Briefs (Electric) 3" xfId="3564"/>
    <cellStyle name="_Costs not in KWI3000 '06Budget_Rebuttal Power Costs_Electric Rev Req Model (2009 GRC) Rebuttal" xfId="3565"/>
    <cellStyle name="_Costs not in KWI3000 '06Budget_Rebuttal Power Costs_Electric Rev Req Model (2009 GRC) Rebuttal 2" xfId="3566"/>
    <cellStyle name="_Costs not in KWI3000 '06Budget_Rebuttal Power Costs_Electric Rev Req Model (2009 GRC) Rebuttal 2 2" xfId="3567"/>
    <cellStyle name="_Costs not in KWI3000 '06Budget_Rebuttal Power Costs_Electric Rev Req Model (2009 GRC) Rebuttal 3" xfId="3568"/>
    <cellStyle name="_Costs not in KWI3000 '06Budget_Rebuttal Power Costs_Electric Rev Req Model (2009 GRC) Rebuttal REmoval of New  WH Solar AdjustMI" xfId="3569"/>
    <cellStyle name="_Costs not in KWI3000 '06Budget_Rebuttal Power Costs_Electric Rev Req Model (2009 GRC) Rebuttal REmoval of New  WH Solar AdjustMI 2" xfId="3570"/>
    <cellStyle name="_Costs not in KWI3000 '06Budget_Rebuttal Power Costs_Electric Rev Req Model (2009 GRC) Rebuttal REmoval of New  WH Solar AdjustMI 2 2" xfId="3571"/>
    <cellStyle name="_Costs not in KWI3000 '06Budget_Rebuttal Power Costs_Electric Rev Req Model (2009 GRC) Rebuttal REmoval of New  WH Solar AdjustMI 3" xfId="3572"/>
    <cellStyle name="_Costs not in KWI3000 '06Budget_Rebuttal Power Costs_Electric Rev Req Model (2009 GRC) Revised 01-18-2010" xfId="3573"/>
    <cellStyle name="_Costs not in KWI3000 '06Budget_Rebuttal Power Costs_Electric Rev Req Model (2009 GRC) Revised 01-18-2010 2" xfId="3574"/>
    <cellStyle name="_Costs not in KWI3000 '06Budget_Rebuttal Power Costs_Electric Rev Req Model (2009 GRC) Revised 01-18-2010 2 2" xfId="3575"/>
    <cellStyle name="_Costs not in KWI3000 '06Budget_Rebuttal Power Costs_Electric Rev Req Model (2009 GRC) Revised 01-18-2010 3" xfId="3576"/>
    <cellStyle name="_Costs not in KWI3000 '06Budget_Rebuttal Power Costs_Final Order Electric EXHIBIT A-1" xfId="3577"/>
    <cellStyle name="_Costs not in KWI3000 '06Budget_Rebuttal Power Costs_Final Order Electric EXHIBIT A-1 2" xfId="3578"/>
    <cellStyle name="_Costs not in KWI3000 '06Budget_Rebuttal Power Costs_Final Order Electric EXHIBIT A-1 2 2" xfId="3579"/>
    <cellStyle name="_Costs not in KWI3000 '06Budget_Rebuttal Power Costs_Final Order Electric EXHIBIT A-1 3" xfId="3580"/>
    <cellStyle name="_Costs not in KWI3000 '06Budget_RECS vs PTC's w Interest 6-28-10" xfId="237"/>
    <cellStyle name="_Costs not in KWI3000 '06Budget_ROR &amp; CONV FACTOR" xfId="238"/>
    <cellStyle name="_Costs not in KWI3000 '06Budget_ROR &amp; CONV FACTOR 2" xfId="3581"/>
    <cellStyle name="_Costs not in KWI3000 '06Budget_ROR &amp; CONV FACTOR 2 2" xfId="3582"/>
    <cellStyle name="_Costs not in KWI3000 '06Budget_ROR &amp; CONV FACTOR 3" xfId="3583"/>
    <cellStyle name="_Costs not in KWI3000 '06Budget_ROR 5.02" xfId="239"/>
    <cellStyle name="_Costs not in KWI3000 '06Budget_ROR 5.02 2" xfId="3584"/>
    <cellStyle name="_Costs not in KWI3000 '06Budget_ROR 5.02 2 2" xfId="3585"/>
    <cellStyle name="_Costs not in KWI3000 '06Budget_ROR 5.02 3" xfId="3586"/>
    <cellStyle name="_Costs not in KWI3000 '06Budget_Transmission Workbook for May BOD" xfId="3587"/>
    <cellStyle name="_Costs not in KWI3000 '06Budget_Transmission Workbook for May BOD 2" xfId="3588"/>
    <cellStyle name="_Costs not in KWI3000 '06Budget_Typical Residential Impacts 10.27.08" xfId="240"/>
    <cellStyle name="_Costs not in KWI3000 '06Budget_Wind Integration 10GRC" xfId="3589"/>
    <cellStyle name="_Costs not in KWI3000 '06Budget_Wind Integration 10GRC 2" xfId="3590"/>
    <cellStyle name="_DEM-08C Power Cost Comparison" xfId="3591"/>
    <cellStyle name="_DEM-WP (C) Costs not in AURORA 2006GRC Order 11.30.06 Gas" xfId="3592"/>
    <cellStyle name="_DEM-WP (C) Costs not in AURORA 2006GRC Order 11.30.06 Gas 2" xfId="3593"/>
    <cellStyle name="_DEM-WP (C) Costs not in AURORA 2006GRC Order 11.30.06 Gas_Chelan PUD Power Costs (8-10)" xfId="3594"/>
    <cellStyle name="_DEM-WP (C) Costs not in AURORA 2006GRC Order 11.30.06 Gas_NIM Summary" xfId="3595"/>
    <cellStyle name="_DEM-WP (C) Costs not in AURORA 2006GRC Order 11.30.06 Gas_NIM Summary 2" xfId="3596"/>
    <cellStyle name="_DEM-WP (C) Power Cost 2006GRC Order" xfId="241"/>
    <cellStyle name="_DEM-WP (C) Power Cost 2006GRC Order 2" xfId="3597"/>
    <cellStyle name="_DEM-WP (C) Power Cost 2006GRC Order 2 2" xfId="3598"/>
    <cellStyle name="_DEM-WP (C) Power Cost 2006GRC Order 2 2 2" xfId="3599"/>
    <cellStyle name="_DEM-WP (C) Power Cost 2006GRC Order 2 3" xfId="3600"/>
    <cellStyle name="_DEM-WP (C) Power Cost 2006GRC Order 3" xfId="3601"/>
    <cellStyle name="_DEM-WP (C) Power Cost 2006GRC Order 3 2" xfId="3602"/>
    <cellStyle name="_DEM-WP (C) Power Cost 2006GRC Order 4" xfId="3603"/>
    <cellStyle name="_DEM-WP (C) Power Cost 2006GRC Order 4 2" xfId="3604"/>
    <cellStyle name="_DEM-WP (C) Power Cost 2006GRC Order 5" xfId="3605"/>
    <cellStyle name="_DEM-WP (C) Power Cost 2006GRC Order_04 07E Wild Horse Wind Expansion (C) (2)" xfId="242"/>
    <cellStyle name="_DEM-WP (C) Power Cost 2006GRC Order_04 07E Wild Horse Wind Expansion (C) (2) 2" xfId="3606"/>
    <cellStyle name="_DEM-WP (C) Power Cost 2006GRC Order_04 07E Wild Horse Wind Expansion (C) (2) 2 2" xfId="3607"/>
    <cellStyle name="_DEM-WP (C) Power Cost 2006GRC Order_04 07E Wild Horse Wind Expansion (C) (2) 3" xfId="3608"/>
    <cellStyle name="_DEM-WP (C) Power Cost 2006GRC Order_04 07E Wild Horse Wind Expansion (C) (2)_Adj Bench DR 3 for Initial Briefs (Electric)" xfId="3609"/>
    <cellStyle name="_DEM-WP (C) Power Cost 2006GRC Order_04 07E Wild Horse Wind Expansion (C) (2)_Adj Bench DR 3 for Initial Briefs (Electric) 2" xfId="3610"/>
    <cellStyle name="_DEM-WP (C) Power Cost 2006GRC Order_04 07E Wild Horse Wind Expansion (C) (2)_Adj Bench DR 3 for Initial Briefs (Electric) 2 2" xfId="3611"/>
    <cellStyle name="_DEM-WP (C) Power Cost 2006GRC Order_04 07E Wild Horse Wind Expansion (C) (2)_Adj Bench DR 3 for Initial Briefs (Electric) 3" xfId="3612"/>
    <cellStyle name="_DEM-WP (C) Power Cost 2006GRC Order_04 07E Wild Horse Wind Expansion (C) (2)_Book1" xfId="3613"/>
    <cellStyle name="_DEM-WP (C) Power Cost 2006GRC Order_04 07E Wild Horse Wind Expansion (C) (2)_Electric Rev Req Model (2009 GRC) " xfId="243"/>
    <cellStyle name="_DEM-WP (C) Power Cost 2006GRC Order_04 07E Wild Horse Wind Expansion (C) (2)_Electric Rev Req Model (2009 GRC)  2" xfId="3614"/>
    <cellStyle name="_DEM-WP (C) Power Cost 2006GRC Order_04 07E Wild Horse Wind Expansion (C) (2)_Electric Rev Req Model (2009 GRC)  2 2" xfId="3615"/>
    <cellStyle name="_DEM-WP (C) Power Cost 2006GRC Order_04 07E Wild Horse Wind Expansion (C) (2)_Electric Rev Req Model (2009 GRC)  3" xfId="3616"/>
    <cellStyle name="_DEM-WP (C) Power Cost 2006GRC Order_04 07E Wild Horse Wind Expansion (C) (2)_Electric Rev Req Model (2009 GRC) Rebuttal" xfId="3617"/>
    <cellStyle name="_DEM-WP (C) Power Cost 2006GRC Order_04 07E Wild Horse Wind Expansion (C) (2)_Electric Rev Req Model (2009 GRC) Rebuttal 2" xfId="3618"/>
    <cellStyle name="_DEM-WP (C) Power Cost 2006GRC Order_04 07E Wild Horse Wind Expansion (C) (2)_Electric Rev Req Model (2009 GRC) Rebuttal 2 2" xfId="3619"/>
    <cellStyle name="_DEM-WP (C) Power Cost 2006GRC Order_04 07E Wild Horse Wind Expansion (C) (2)_Electric Rev Req Model (2009 GRC) Rebuttal 3" xfId="3620"/>
    <cellStyle name="_DEM-WP (C) Power Cost 2006GRC Order_04 07E Wild Horse Wind Expansion (C) (2)_Electric Rev Req Model (2009 GRC) Rebuttal REmoval of New  WH Solar AdjustMI" xfId="3621"/>
    <cellStyle name="_DEM-WP (C) Power Cost 2006GRC Order_04 07E Wild Horse Wind Expansion (C) (2)_Electric Rev Req Model (2009 GRC) Rebuttal REmoval of New  WH Solar AdjustMI 2" xfId="3622"/>
    <cellStyle name="_DEM-WP (C) Power Cost 2006GRC Order_04 07E Wild Horse Wind Expansion (C) (2)_Electric Rev Req Model (2009 GRC) Rebuttal REmoval of New  WH Solar AdjustMI 2 2" xfId="3623"/>
    <cellStyle name="_DEM-WP (C) Power Cost 2006GRC Order_04 07E Wild Horse Wind Expansion (C) (2)_Electric Rev Req Model (2009 GRC) Rebuttal REmoval of New  WH Solar AdjustMI 3" xfId="3624"/>
    <cellStyle name="_DEM-WP (C) Power Cost 2006GRC Order_04 07E Wild Horse Wind Expansion (C) (2)_Electric Rev Req Model (2009 GRC) Revised 01-18-2010" xfId="3625"/>
    <cellStyle name="_DEM-WP (C) Power Cost 2006GRC Order_04 07E Wild Horse Wind Expansion (C) (2)_Electric Rev Req Model (2009 GRC) Revised 01-18-2010 2" xfId="3626"/>
    <cellStyle name="_DEM-WP (C) Power Cost 2006GRC Order_04 07E Wild Horse Wind Expansion (C) (2)_Electric Rev Req Model (2009 GRC) Revised 01-18-2010 2 2" xfId="3627"/>
    <cellStyle name="_DEM-WP (C) Power Cost 2006GRC Order_04 07E Wild Horse Wind Expansion (C) (2)_Electric Rev Req Model (2009 GRC) Revised 01-18-2010 3" xfId="3628"/>
    <cellStyle name="_DEM-WP (C) Power Cost 2006GRC Order_04 07E Wild Horse Wind Expansion (C) (2)_Electric Rev Req Model (2010 GRC)" xfId="3629"/>
    <cellStyle name="_DEM-WP (C) Power Cost 2006GRC Order_04 07E Wild Horse Wind Expansion (C) (2)_Electric Rev Req Model (2010 GRC) SF" xfId="3630"/>
    <cellStyle name="_DEM-WP (C) Power Cost 2006GRC Order_04 07E Wild Horse Wind Expansion (C) (2)_Final Order Electric EXHIBIT A-1" xfId="3631"/>
    <cellStyle name="_DEM-WP (C) Power Cost 2006GRC Order_04 07E Wild Horse Wind Expansion (C) (2)_Final Order Electric EXHIBIT A-1 2" xfId="3632"/>
    <cellStyle name="_DEM-WP (C) Power Cost 2006GRC Order_04 07E Wild Horse Wind Expansion (C) (2)_Final Order Electric EXHIBIT A-1 2 2" xfId="3633"/>
    <cellStyle name="_DEM-WP (C) Power Cost 2006GRC Order_04 07E Wild Horse Wind Expansion (C) (2)_Final Order Electric EXHIBIT A-1 3" xfId="3634"/>
    <cellStyle name="_DEM-WP (C) Power Cost 2006GRC Order_04 07E Wild Horse Wind Expansion (C) (2)_TENASKA REGULATORY ASSET" xfId="3635"/>
    <cellStyle name="_DEM-WP (C) Power Cost 2006GRC Order_04 07E Wild Horse Wind Expansion (C) (2)_TENASKA REGULATORY ASSET 2" xfId="3636"/>
    <cellStyle name="_DEM-WP (C) Power Cost 2006GRC Order_04 07E Wild Horse Wind Expansion (C) (2)_TENASKA REGULATORY ASSET 2 2" xfId="3637"/>
    <cellStyle name="_DEM-WP (C) Power Cost 2006GRC Order_04 07E Wild Horse Wind Expansion (C) (2)_TENASKA REGULATORY ASSET 3" xfId="3638"/>
    <cellStyle name="_DEM-WP (C) Power Cost 2006GRC Order_16.37E Wild Horse Expansion DeferralRevwrkingfile SF" xfId="3639"/>
    <cellStyle name="_DEM-WP (C) Power Cost 2006GRC Order_16.37E Wild Horse Expansion DeferralRevwrkingfile SF 2" xfId="3640"/>
    <cellStyle name="_DEM-WP (C) Power Cost 2006GRC Order_16.37E Wild Horse Expansion DeferralRevwrkingfile SF 2 2" xfId="3641"/>
    <cellStyle name="_DEM-WP (C) Power Cost 2006GRC Order_16.37E Wild Horse Expansion DeferralRevwrkingfile SF 3" xfId="3642"/>
    <cellStyle name="_DEM-WP (C) Power Cost 2006GRC Order_2009 Compliance Filing PCA Exhibits for GRC" xfId="3643"/>
    <cellStyle name="_DEM-WP (C) Power Cost 2006GRC Order_2009 GRC Compl Filing - Exhibit D" xfId="3644"/>
    <cellStyle name="_DEM-WP (C) Power Cost 2006GRC Order_2009 GRC Compl Filing - Exhibit D 2" xfId="3645"/>
    <cellStyle name="_DEM-WP (C) Power Cost 2006GRC Order_3.01 Income Statement" xfId="244"/>
    <cellStyle name="_DEM-WP (C) Power Cost 2006GRC Order_4 31 Regulatory Assets and Liabilities  7 06- Exhibit D" xfId="245"/>
    <cellStyle name="_DEM-WP (C) Power Cost 2006GRC Order_4 31 Regulatory Assets and Liabilities  7 06- Exhibit D 2" xfId="3646"/>
    <cellStyle name="_DEM-WP (C) Power Cost 2006GRC Order_4 31 Regulatory Assets and Liabilities  7 06- Exhibit D 2 2" xfId="3647"/>
    <cellStyle name="_DEM-WP (C) Power Cost 2006GRC Order_4 31 Regulatory Assets and Liabilities  7 06- Exhibit D 3" xfId="3648"/>
    <cellStyle name="_DEM-WP (C) Power Cost 2006GRC Order_4 31 Regulatory Assets and Liabilities  7 06- Exhibit D_NIM Summary" xfId="3649"/>
    <cellStyle name="_DEM-WP (C) Power Cost 2006GRC Order_4 31 Regulatory Assets and Liabilities  7 06- Exhibit D_NIM Summary 2" xfId="3650"/>
    <cellStyle name="_DEM-WP (C) Power Cost 2006GRC Order_4 32 Regulatory Assets and Liabilities  7 06- Exhibit D" xfId="246"/>
    <cellStyle name="_DEM-WP (C) Power Cost 2006GRC Order_4 32 Regulatory Assets and Liabilities  7 06- Exhibit D 2" xfId="3651"/>
    <cellStyle name="_DEM-WP (C) Power Cost 2006GRC Order_4 32 Regulatory Assets and Liabilities  7 06- Exhibit D 2 2" xfId="3652"/>
    <cellStyle name="_DEM-WP (C) Power Cost 2006GRC Order_4 32 Regulatory Assets and Liabilities  7 06- Exhibit D 3" xfId="3653"/>
    <cellStyle name="_DEM-WP (C) Power Cost 2006GRC Order_4 32 Regulatory Assets and Liabilities  7 06- Exhibit D_NIM Summary" xfId="3654"/>
    <cellStyle name="_DEM-WP (C) Power Cost 2006GRC Order_4 32 Regulatory Assets and Liabilities  7 06- Exhibit D_NIM Summary 2" xfId="3655"/>
    <cellStyle name="_DEM-WP (C) Power Cost 2006GRC Order_AURORA Total New" xfId="3656"/>
    <cellStyle name="_DEM-WP (C) Power Cost 2006GRC Order_AURORA Total New 2" xfId="3657"/>
    <cellStyle name="_DEM-WP (C) Power Cost 2006GRC Order_Book2" xfId="3658"/>
    <cellStyle name="_DEM-WP (C) Power Cost 2006GRC Order_Book2 2" xfId="3659"/>
    <cellStyle name="_DEM-WP (C) Power Cost 2006GRC Order_Book2 2 2" xfId="3660"/>
    <cellStyle name="_DEM-WP (C) Power Cost 2006GRC Order_Book2 3" xfId="3661"/>
    <cellStyle name="_DEM-WP (C) Power Cost 2006GRC Order_Book2_Adj Bench DR 3 for Initial Briefs (Electric)" xfId="3662"/>
    <cellStyle name="_DEM-WP (C) Power Cost 2006GRC Order_Book2_Adj Bench DR 3 for Initial Briefs (Electric) 2" xfId="3663"/>
    <cellStyle name="_DEM-WP (C) Power Cost 2006GRC Order_Book2_Adj Bench DR 3 for Initial Briefs (Electric) 2 2" xfId="3664"/>
    <cellStyle name="_DEM-WP (C) Power Cost 2006GRC Order_Book2_Adj Bench DR 3 for Initial Briefs (Electric) 3" xfId="3665"/>
    <cellStyle name="_DEM-WP (C) Power Cost 2006GRC Order_Book2_Electric Rev Req Model (2009 GRC) Rebuttal" xfId="3666"/>
    <cellStyle name="_DEM-WP (C) Power Cost 2006GRC Order_Book2_Electric Rev Req Model (2009 GRC) Rebuttal 2" xfId="3667"/>
    <cellStyle name="_DEM-WP (C) Power Cost 2006GRC Order_Book2_Electric Rev Req Model (2009 GRC) Rebuttal 2 2" xfId="3668"/>
    <cellStyle name="_DEM-WP (C) Power Cost 2006GRC Order_Book2_Electric Rev Req Model (2009 GRC) Rebuttal 3" xfId="3669"/>
    <cellStyle name="_DEM-WP (C) Power Cost 2006GRC Order_Book2_Electric Rev Req Model (2009 GRC) Rebuttal REmoval of New  WH Solar AdjustMI" xfId="3670"/>
    <cellStyle name="_DEM-WP (C) Power Cost 2006GRC Order_Book2_Electric Rev Req Model (2009 GRC) Rebuttal REmoval of New  WH Solar AdjustMI 2" xfId="3671"/>
    <cellStyle name="_DEM-WP (C) Power Cost 2006GRC Order_Book2_Electric Rev Req Model (2009 GRC) Rebuttal REmoval of New  WH Solar AdjustMI 2 2" xfId="3672"/>
    <cellStyle name="_DEM-WP (C) Power Cost 2006GRC Order_Book2_Electric Rev Req Model (2009 GRC) Rebuttal REmoval of New  WH Solar AdjustMI 3" xfId="3673"/>
    <cellStyle name="_DEM-WP (C) Power Cost 2006GRC Order_Book2_Electric Rev Req Model (2009 GRC) Revised 01-18-2010" xfId="3674"/>
    <cellStyle name="_DEM-WP (C) Power Cost 2006GRC Order_Book2_Electric Rev Req Model (2009 GRC) Revised 01-18-2010 2" xfId="3675"/>
    <cellStyle name="_DEM-WP (C) Power Cost 2006GRC Order_Book2_Electric Rev Req Model (2009 GRC) Revised 01-18-2010 2 2" xfId="3676"/>
    <cellStyle name="_DEM-WP (C) Power Cost 2006GRC Order_Book2_Electric Rev Req Model (2009 GRC) Revised 01-18-2010 3" xfId="3677"/>
    <cellStyle name="_DEM-WP (C) Power Cost 2006GRC Order_Book2_Final Order Electric EXHIBIT A-1" xfId="3678"/>
    <cellStyle name="_DEM-WP (C) Power Cost 2006GRC Order_Book2_Final Order Electric EXHIBIT A-1 2" xfId="3679"/>
    <cellStyle name="_DEM-WP (C) Power Cost 2006GRC Order_Book2_Final Order Electric EXHIBIT A-1 2 2" xfId="3680"/>
    <cellStyle name="_DEM-WP (C) Power Cost 2006GRC Order_Book2_Final Order Electric EXHIBIT A-1 3" xfId="3681"/>
    <cellStyle name="_DEM-WP (C) Power Cost 2006GRC Order_Book4" xfId="3682"/>
    <cellStyle name="_DEM-WP (C) Power Cost 2006GRC Order_Book4 2" xfId="3683"/>
    <cellStyle name="_DEM-WP (C) Power Cost 2006GRC Order_Book4 2 2" xfId="3684"/>
    <cellStyle name="_DEM-WP (C) Power Cost 2006GRC Order_Book4 3" xfId="3685"/>
    <cellStyle name="_DEM-WP (C) Power Cost 2006GRC Order_Book9" xfId="247"/>
    <cellStyle name="_DEM-WP (C) Power Cost 2006GRC Order_Book9 2" xfId="3686"/>
    <cellStyle name="_DEM-WP (C) Power Cost 2006GRC Order_Book9 2 2" xfId="3687"/>
    <cellStyle name="_DEM-WP (C) Power Cost 2006GRC Order_Book9 3" xfId="3688"/>
    <cellStyle name="_DEM-WP (C) Power Cost 2006GRC Order_Chelan PUD Power Costs (8-10)" xfId="3689"/>
    <cellStyle name="_DEM-WP (C) Power Cost 2006GRC Order_Electric COS Inputs" xfId="248"/>
    <cellStyle name="_DEM-WP (C) Power Cost 2006GRC Order_Electric COS Inputs 2" xfId="3690"/>
    <cellStyle name="_DEM-WP (C) Power Cost 2006GRC Order_Electric COS Inputs 2 2" xfId="3691"/>
    <cellStyle name="_DEM-WP (C) Power Cost 2006GRC Order_Electric COS Inputs 2 2 2" xfId="3692"/>
    <cellStyle name="_DEM-WP (C) Power Cost 2006GRC Order_Electric COS Inputs 2 3" xfId="3693"/>
    <cellStyle name="_DEM-WP (C) Power Cost 2006GRC Order_Electric COS Inputs 2 3 2" xfId="3694"/>
    <cellStyle name="_DEM-WP (C) Power Cost 2006GRC Order_Electric COS Inputs 2 4" xfId="3695"/>
    <cellStyle name="_DEM-WP (C) Power Cost 2006GRC Order_Electric COS Inputs 2 4 2" xfId="3696"/>
    <cellStyle name="_DEM-WP (C) Power Cost 2006GRC Order_Electric COS Inputs 3" xfId="3697"/>
    <cellStyle name="_DEM-WP (C) Power Cost 2006GRC Order_Electric COS Inputs 3 2" xfId="3698"/>
    <cellStyle name="_DEM-WP (C) Power Cost 2006GRC Order_Electric COS Inputs 4" xfId="3699"/>
    <cellStyle name="_DEM-WP (C) Power Cost 2006GRC Order_Electric COS Inputs 4 2" xfId="3700"/>
    <cellStyle name="_DEM-WP (C) Power Cost 2006GRC Order_Electric COS Inputs 5" xfId="3701"/>
    <cellStyle name="_DEM-WP (C) Power Cost 2006GRC Order_Electric COS Inputs 6" xfId="3702"/>
    <cellStyle name="_DEM-WP (C) Power Cost 2006GRC Order_Electric COS Inputs_Low Income 2010 RevRequirement" xfId="249"/>
    <cellStyle name="_DEM-WP (C) Power Cost 2006GRC Order_Electric COS Inputs_Low Income 2010 RevRequirement (2)" xfId="250"/>
    <cellStyle name="_DEM-WP (C) Power Cost 2006GRC Order_Electric COS Inputs_Oct2010toSep2011LwIncLead" xfId="251"/>
    <cellStyle name="_DEM-WP (C) Power Cost 2006GRC Order_NIM Summary" xfId="3703"/>
    <cellStyle name="_DEM-WP (C) Power Cost 2006GRC Order_NIM Summary 09GRC" xfId="3704"/>
    <cellStyle name="_DEM-WP (C) Power Cost 2006GRC Order_NIM Summary 09GRC 2" xfId="3705"/>
    <cellStyle name="_DEM-WP (C) Power Cost 2006GRC Order_NIM Summary 2" xfId="3706"/>
    <cellStyle name="_DEM-WP (C) Power Cost 2006GRC Order_NIM Summary 3" xfId="3707"/>
    <cellStyle name="_DEM-WP (C) Power Cost 2006GRC Order_NIM Summary 4" xfId="3708"/>
    <cellStyle name="_DEM-WP (C) Power Cost 2006GRC Order_NIM Summary 5" xfId="3709"/>
    <cellStyle name="_DEM-WP (C) Power Cost 2006GRC Order_NIM Summary 6" xfId="3710"/>
    <cellStyle name="_DEM-WP (C) Power Cost 2006GRC Order_NIM Summary 7" xfId="3711"/>
    <cellStyle name="_DEM-WP (C) Power Cost 2006GRC Order_NIM Summary 8" xfId="3712"/>
    <cellStyle name="_DEM-WP (C) Power Cost 2006GRC Order_NIM Summary 9" xfId="3713"/>
    <cellStyle name="_DEM-WP (C) Power Cost 2006GRC Order_PCA 10 -  Exhibit D from A Kellogg Jan 2011" xfId="3714"/>
    <cellStyle name="_DEM-WP (C) Power Cost 2006GRC Order_PCA 10 -  Exhibit D from A Kellogg July 2011" xfId="3715"/>
    <cellStyle name="_DEM-WP (C) Power Cost 2006GRC Order_PCA 10 -  Exhibit D from S Free Rcv'd 12-11" xfId="3716"/>
    <cellStyle name="_DEM-WP (C) Power Cost 2006GRC Order_PCA 9 -  Exhibit D April 2010" xfId="3717"/>
    <cellStyle name="_DEM-WP (C) Power Cost 2006GRC Order_PCA 9 -  Exhibit D April 2010 (3)" xfId="3718"/>
    <cellStyle name="_DEM-WP (C) Power Cost 2006GRC Order_PCA 9 -  Exhibit D April 2010 (3) 2" xfId="3719"/>
    <cellStyle name="_DEM-WP (C) Power Cost 2006GRC Order_PCA 9 -  Exhibit D Nov 2010" xfId="3720"/>
    <cellStyle name="_DEM-WP (C) Power Cost 2006GRC Order_PCA 9 - Exhibit D at August 2010" xfId="3721"/>
    <cellStyle name="_DEM-WP (C) Power Cost 2006GRC Order_PCA 9 - Exhibit D June 2010 GRC" xfId="3722"/>
    <cellStyle name="_DEM-WP (C) Power Cost 2006GRC Order_Power Costs - Comparison bx Rbtl-Staff-Jt-PC" xfId="3723"/>
    <cellStyle name="_DEM-WP (C) Power Cost 2006GRC Order_Power Costs - Comparison bx Rbtl-Staff-Jt-PC 2" xfId="3724"/>
    <cellStyle name="_DEM-WP (C) Power Cost 2006GRC Order_Power Costs - Comparison bx Rbtl-Staff-Jt-PC 2 2" xfId="3725"/>
    <cellStyle name="_DEM-WP (C) Power Cost 2006GRC Order_Power Costs - Comparison bx Rbtl-Staff-Jt-PC 3" xfId="3726"/>
    <cellStyle name="_DEM-WP (C) Power Cost 2006GRC Order_Power Costs - Comparison bx Rbtl-Staff-Jt-PC_Adj Bench DR 3 for Initial Briefs (Electric)" xfId="3727"/>
    <cellStyle name="_DEM-WP (C) Power Cost 2006GRC Order_Power Costs - Comparison bx Rbtl-Staff-Jt-PC_Adj Bench DR 3 for Initial Briefs (Electric) 2" xfId="3728"/>
    <cellStyle name="_DEM-WP (C) Power Cost 2006GRC Order_Power Costs - Comparison bx Rbtl-Staff-Jt-PC_Adj Bench DR 3 for Initial Briefs (Electric) 2 2" xfId="3729"/>
    <cellStyle name="_DEM-WP (C) Power Cost 2006GRC Order_Power Costs - Comparison bx Rbtl-Staff-Jt-PC_Adj Bench DR 3 for Initial Briefs (Electric) 3" xfId="3730"/>
    <cellStyle name="_DEM-WP (C) Power Cost 2006GRC Order_Power Costs - Comparison bx Rbtl-Staff-Jt-PC_Electric Rev Req Model (2009 GRC) Rebuttal" xfId="3731"/>
    <cellStyle name="_DEM-WP (C) Power Cost 2006GRC Order_Power Costs - Comparison bx Rbtl-Staff-Jt-PC_Electric Rev Req Model (2009 GRC) Rebuttal 2" xfId="3732"/>
    <cellStyle name="_DEM-WP (C) Power Cost 2006GRC Order_Power Costs - Comparison bx Rbtl-Staff-Jt-PC_Electric Rev Req Model (2009 GRC) Rebuttal 2 2" xfId="3733"/>
    <cellStyle name="_DEM-WP (C) Power Cost 2006GRC Order_Power Costs - Comparison bx Rbtl-Staff-Jt-PC_Electric Rev Req Model (2009 GRC) Rebuttal 3" xfId="3734"/>
    <cellStyle name="_DEM-WP (C) Power Cost 2006GRC Order_Power Costs - Comparison bx Rbtl-Staff-Jt-PC_Electric Rev Req Model (2009 GRC) Rebuttal REmoval of New  WH Solar AdjustMI" xfId="3735"/>
    <cellStyle name="_DEM-WP (C) Power Cost 2006GRC Order_Power Costs - Comparison bx Rbtl-Staff-Jt-PC_Electric Rev Req Model (2009 GRC) Rebuttal REmoval of New  WH Solar AdjustMI 2" xfId="3736"/>
    <cellStyle name="_DEM-WP (C) Power Cost 2006GRC Order_Power Costs - Comparison bx Rbtl-Staff-Jt-PC_Electric Rev Req Model (2009 GRC) Rebuttal REmoval of New  WH Solar AdjustMI 2 2" xfId="3737"/>
    <cellStyle name="_DEM-WP (C) Power Cost 2006GRC Order_Power Costs - Comparison bx Rbtl-Staff-Jt-PC_Electric Rev Req Model (2009 GRC) Rebuttal REmoval of New  WH Solar AdjustMI 3" xfId="3738"/>
    <cellStyle name="_DEM-WP (C) Power Cost 2006GRC Order_Power Costs - Comparison bx Rbtl-Staff-Jt-PC_Electric Rev Req Model (2009 GRC) Revised 01-18-2010" xfId="3739"/>
    <cellStyle name="_DEM-WP (C) Power Cost 2006GRC Order_Power Costs - Comparison bx Rbtl-Staff-Jt-PC_Electric Rev Req Model (2009 GRC) Revised 01-18-2010 2" xfId="3740"/>
    <cellStyle name="_DEM-WP (C) Power Cost 2006GRC Order_Power Costs - Comparison bx Rbtl-Staff-Jt-PC_Electric Rev Req Model (2009 GRC) Revised 01-18-2010 2 2" xfId="3741"/>
    <cellStyle name="_DEM-WP (C) Power Cost 2006GRC Order_Power Costs - Comparison bx Rbtl-Staff-Jt-PC_Electric Rev Req Model (2009 GRC) Revised 01-18-2010 3" xfId="3742"/>
    <cellStyle name="_DEM-WP (C) Power Cost 2006GRC Order_Power Costs - Comparison bx Rbtl-Staff-Jt-PC_Final Order Electric EXHIBIT A-1" xfId="3743"/>
    <cellStyle name="_DEM-WP (C) Power Cost 2006GRC Order_Power Costs - Comparison bx Rbtl-Staff-Jt-PC_Final Order Electric EXHIBIT A-1 2" xfId="3744"/>
    <cellStyle name="_DEM-WP (C) Power Cost 2006GRC Order_Power Costs - Comparison bx Rbtl-Staff-Jt-PC_Final Order Electric EXHIBIT A-1 2 2" xfId="3745"/>
    <cellStyle name="_DEM-WP (C) Power Cost 2006GRC Order_Power Costs - Comparison bx Rbtl-Staff-Jt-PC_Final Order Electric EXHIBIT A-1 3" xfId="3746"/>
    <cellStyle name="_DEM-WP (C) Power Cost 2006GRC Order_Production Adj 4.37" xfId="252"/>
    <cellStyle name="_DEM-WP (C) Power Cost 2006GRC Order_Production Adj 4.37 2" xfId="3747"/>
    <cellStyle name="_DEM-WP (C) Power Cost 2006GRC Order_Production Adj 4.37 2 2" xfId="3748"/>
    <cellStyle name="_DEM-WP (C) Power Cost 2006GRC Order_Production Adj 4.37 3" xfId="3749"/>
    <cellStyle name="_DEM-WP (C) Power Cost 2006GRC Order_Purchased Power Adj 4.03" xfId="253"/>
    <cellStyle name="_DEM-WP (C) Power Cost 2006GRC Order_Purchased Power Adj 4.03 2" xfId="3750"/>
    <cellStyle name="_DEM-WP (C) Power Cost 2006GRC Order_Purchased Power Adj 4.03 2 2" xfId="3751"/>
    <cellStyle name="_DEM-WP (C) Power Cost 2006GRC Order_Purchased Power Adj 4.03 3" xfId="3752"/>
    <cellStyle name="_DEM-WP (C) Power Cost 2006GRC Order_Rebuttal Power Costs" xfId="3753"/>
    <cellStyle name="_DEM-WP (C) Power Cost 2006GRC Order_Rebuttal Power Costs 2" xfId="3754"/>
    <cellStyle name="_DEM-WP (C) Power Cost 2006GRC Order_Rebuttal Power Costs 2 2" xfId="3755"/>
    <cellStyle name="_DEM-WP (C) Power Cost 2006GRC Order_Rebuttal Power Costs 3" xfId="3756"/>
    <cellStyle name="_DEM-WP (C) Power Cost 2006GRC Order_Rebuttal Power Costs_Adj Bench DR 3 for Initial Briefs (Electric)" xfId="3757"/>
    <cellStyle name="_DEM-WP (C) Power Cost 2006GRC Order_Rebuttal Power Costs_Adj Bench DR 3 for Initial Briefs (Electric) 2" xfId="3758"/>
    <cellStyle name="_DEM-WP (C) Power Cost 2006GRC Order_Rebuttal Power Costs_Adj Bench DR 3 for Initial Briefs (Electric) 2 2" xfId="3759"/>
    <cellStyle name="_DEM-WP (C) Power Cost 2006GRC Order_Rebuttal Power Costs_Adj Bench DR 3 for Initial Briefs (Electric) 3" xfId="3760"/>
    <cellStyle name="_DEM-WP (C) Power Cost 2006GRC Order_Rebuttal Power Costs_Electric Rev Req Model (2009 GRC) Rebuttal" xfId="3761"/>
    <cellStyle name="_DEM-WP (C) Power Cost 2006GRC Order_Rebuttal Power Costs_Electric Rev Req Model (2009 GRC) Rebuttal 2" xfId="3762"/>
    <cellStyle name="_DEM-WP (C) Power Cost 2006GRC Order_Rebuttal Power Costs_Electric Rev Req Model (2009 GRC) Rebuttal 2 2" xfId="3763"/>
    <cellStyle name="_DEM-WP (C) Power Cost 2006GRC Order_Rebuttal Power Costs_Electric Rev Req Model (2009 GRC) Rebuttal 3" xfId="3764"/>
    <cellStyle name="_DEM-WP (C) Power Cost 2006GRC Order_Rebuttal Power Costs_Electric Rev Req Model (2009 GRC) Rebuttal REmoval of New  WH Solar AdjustMI" xfId="3765"/>
    <cellStyle name="_DEM-WP (C) Power Cost 2006GRC Order_Rebuttal Power Costs_Electric Rev Req Model (2009 GRC) Rebuttal REmoval of New  WH Solar AdjustMI 2" xfId="3766"/>
    <cellStyle name="_DEM-WP (C) Power Cost 2006GRC Order_Rebuttal Power Costs_Electric Rev Req Model (2009 GRC) Rebuttal REmoval of New  WH Solar AdjustMI 2 2" xfId="3767"/>
    <cellStyle name="_DEM-WP (C) Power Cost 2006GRC Order_Rebuttal Power Costs_Electric Rev Req Model (2009 GRC) Rebuttal REmoval of New  WH Solar AdjustMI 3" xfId="3768"/>
    <cellStyle name="_DEM-WP (C) Power Cost 2006GRC Order_Rebuttal Power Costs_Electric Rev Req Model (2009 GRC) Revised 01-18-2010" xfId="3769"/>
    <cellStyle name="_DEM-WP (C) Power Cost 2006GRC Order_Rebuttal Power Costs_Electric Rev Req Model (2009 GRC) Revised 01-18-2010 2" xfId="3770"/>
    <cellStyle name="_DEM-WP (C) Power Cost 2006GRC Order_Rebuttal Power Costs_Electric Rev Req Model (2009 GRC) Revised 01-18-2010 2 2" xfId="3771"/>
    <cellStyle name="_DEM-WP (C) Power Cost 2006GRC Order_Rebuttal Power Costs_Electric Rev Req Model (2009 GRC) Revised 01-18-2010 3" xfId="3772"/>
    <cellStyle name="_DEM-WP (C) Power Cost 2006GRC Order_Rebuttal Power Costs_Final Order Electric EXHIBIT A-1" xfId="3773"/>
    <cellStyle name="_DEM-WP (C) Power Cost 2006GRC Order_Rebuttal Power Costs_Final Order Electric EXHIBIT A-1 2" xfId="3774"/>
    <cellStyle name="_DEM-WP (C) Power Cost 2006GRC Order_Rebuttal Power Costs_Final Order Electric EXHIBIT A-1 2 2" xfId="3775"/>
    <cellStyle name="_DEM-WP (C) Power Cost 2006GRC Order_Rebuttal Power Costs_Final Order Electric EXHIBIT A-1 3" xfId="3776"/>
    <cellStyle name="_DEM-WP (C) Power Cost 2006GRC Order_ROR 5.02" xfId="254"/>
    <cellStyle name="_DEM-WP (C) Power Cost 2006GRC Order_ROR 5.02 2" xfId="3777"/>
    <cellStyle name="_DEM-WP (C) Power Cost 2006GRC Order_ROR 5.02 2 2" xfId="3778"/>
    <cellStyle name="_DEM-WP (C) Power Cost 2006GRC Order_ROR 5.02 3" xfId="3779"/>
    <cellStyle name="_DEM-WP (C) Power Cost 2006GRC Order_Scenario 1 REC vs PTC Offset" xfId="255"/>
    <cellStyle name="_DEM-WP (C) Power Cost 2006GRC Order_Scenario 3" xfId="256"/>
    <cellStyle name="_DEM-WP (C) Power Cost 2006GRC Order_Wind Integration 10GRC" xfId="3780"/>
    <cellStyle name="_DEM-WP (C) Power Cost 2006GRC Order_Wind Integration 10GRC 2" xfId="3781"/>
    <cellStyle name="_DEM-WP Revised (HC) Wild Horse 2006GRC" xfId="257"/>
    <cellStyle name="_DEM-WP Revised (HC) Wild Horse 2006GRC 2" xfId="3782"/>
    <cellStyle name="_DEM-WP Revised (HC) Wild Horse 2006GRC 2 2" xfId="3783"/>
    <cellStyle name="_DEM-WP Revised (HC) Wild Horse 2006GRC 3" xfId="3784"/>
    <cellStyle name="_DEM-WP Revised (HC) Wild Horse 2006GRC_16.37E Wild Horse Expansion DeferralRevwrkingfile SF" xfId="3785"/>
    <cellStyle name="_DEM-WP Revised (HC) Wild Horse 2006GRC_16.37E Wild Horse Expansion DeferralRevwrkingfile SF 2" xfId="3786"/>
    <cellStyle name="_DEM-WP Revised (HC) Wild Horse 2006GRC_16.37E Wild Horse Expansion DeferralRevwrkingfile SF 2 2" xfId="3787"/>
    <cellStyle name="_DEM-WP Revised (HC) Wild Horse 2006GRC_16.37E Wild Horse Expansion DeferralRevwrkingfile SF 3" xfId="3788"/>
    <cellStyle name="_DEM-WP Revised (HC) Wild Horse 2006GRC_2009 GRC Compl Filing - Exhibit D" xfId="3789"/>
    <cellStyle name="_DEM-WP Revised (HC) Wild Horse 2006GRC_2009 GRC Compl Filing - Exhibit D 2" xfId="3790"/>
    <cellStyle name="_DEM-WP Revised (HC) Wild Horse 2006GRC_Adj Bench DR 3 for Initial Briefs (Electric)" xfId="3791"/>
    <cellStyle name="_DEM-WP Revised (HC) Wild Horse 2006GRC_Adj Bench DR 3 for Initial Briefs (Electric) 2" xfId="3792"/>
    <cellStyle name="_DEM-WP Revised (HC) Wild Horse 2006GRC_Adj Bench DR 3 for Initial Briefs (Electric) 2 2" xfId="3793"/>
    <cellStyle name="_DEM-WP Revised (HC) Wild Horse 2006GRC_Adj Bench DR 3 for Initial Briefs (Electric) 3" xfId="3794"/>
    <cellStyle name="_DEM-WP Revised (HC) Wild Horse 2006GRC_Book1" xfId="3795"/>
    <cellStyle name="_DEM-WP Revised (HC) Wild Horse 2006GRC_Book2" xfId="3796"/>
    <cellStyle name="_DEM-WP Revised (HC) Wild Horse 2006GRC_Book2 2" xfId="3797"/>
    <cellStyle name="_DEM-WP Revised (HC) Wild Horse 2006GRC_Book2 2 2" xfId="3798"/>
    <cellStyle name="_DEM-WP Revised (HC) Wild Horse 2006GRC_Book2 3" xfId="3799"/>
    <cellStyle name="_DEM-WP Revised (HC) Wild Horse 2006GRC_Book4" xfId="3800"/>
    <cellStyle name="_DEM-WP Revised (HC) Wild Horse 2006GRC_Book4 2" xfId="3801"/>
    <cellStyle name="_DEM-WP Revised (HC) Wild Horse 2006GRC_Book4 2 2" xfId="3802"/>
    <cellStyle name="_DEM-WP Revised (HC) Wild Horse 2006GRC_Book4 3" xfId="3803"/>
    <cellStyle name="_DEM-WP Revised (HC) Wild Horse 2006GRC_Electric Rev Req Model (2009 GRC) " xfId="258"/>
    <cellStyle name="_DEM-WP Revised (HC) Wild Horse 2006GRC_Electric Rev Req Model (2009 GRC)  2" xfId="3804"/>
    <cellStyle name="_DEM-WP Revised (HC) Wild Horse 2006GRC_Electric Rev Req Model (2009 GRC)  2 2" xfId="3805"/>
    <cellStyle name="_DEM-WP Revised (HC) Wild Horse 2006GRC_Electric Rev Req Model (2009 GRC)  3" xfId="3806"/>
    <cellStyle name="_DEM-WP Revised (HC) Wild Horse 2006GRC_Electric Rev Req Model (2009 GRC) Rebuttal" xfId="3807"/>
    <cellStyle name="_DEM-WP Revised (HC) Wild Horse 2006GRC_Electric Rev Req Model (2009 GRC) Rebuttal 2" xfId="3808"/>
    <cellStyle name="_DEM-WP Revised (HC) Wild Horse 2006GRC_Electric Rev Req Model (2009 GRC) Rebuttal 2 2" xfId="3809"/>
    <cellStyle name="_DEM-WP Revised (HC) Wild Horse 2006GRC_Electric Rev Req Model (2009 GRC) Rebuttal 3" xfId="3810"/>
    <cellStyle name="_DEM-WP Revised (HC) Wild Horse 2006GRC_Electric Rev Req Model (2009 GRC) Rebuttal REmoval of New  WH Solar AdjustMI" xfId="3811"/>
    <cellStyle name="_DEM-WP Revised (HC) Wild Horse 2006GRC_Electric Rev Req Model (2009 GRC) Rebuttal REmoval of New  WH Solar AdjustMI 2" xfId="3812"/>
    <cellStyle name="_DEM-WP Revised (HC) Wild Horse 2006GRC_Electric Rev Req Model (2009 GRC) Rebuttal REmoval of New  WH Solar AdjustMI 2 2" xfId="3813"/>
    <cellStyle name="_DEM-WP Revised (HC) Wild Horse 2006GRC_Electric Rev Req Model (2009 GRC) Rebuttal REmoval of New  WH Solar AdjustMI 3" xfId="3814"/>
    <cellStyle name="_DEM-WP Revised (HC) Wild Horse 2006GRC_Electric Rev Req Model (2009 GRC) Revised 01-18-2010" xfId="3815"/>
    <cellStyle name="_DEM-WP Revised (HC) Wild Horse 2006GRC_Electric Rev Req Model (2009 GRC) Revised 01-18-2010 2" xfId="3816"/>
    <cellStyle name="_DEM-WP Revised (HC) Wild Horse 2006GRC_Electric Rev Req Model (2009 GRC) Revised 01-18-2010 2 2" xfId="3817"/>
    <cellStyle name="_DEM-WP Revised (HC) Wild Horse 2006GRC_Electric Rev Req Model (2009 GRC) Revised 01-18-2010 3" xfId="3818"/>
    <cellStyle name="_DEM-WP Revised (HC) Wild Horse 2006GRC_Electric Rev Req Model (2010 GRC)" xfId="3819"/>
    <cellStyle name="_DEM-WP Revised (HC) Wild Horse 2006GRC_Electric Rev Req Model (2010 GRC) SF" xfId="3820"/>
    <cellStyle name="_DEM-WP Revised (HC) Wild Horse 2006GRC_Final Order Electric" xfId="3821"/>
    <cellStyle name="_DEM-WP Revised (HC) Wild Horse 2006GRC_Final Order Electric EXHIBIT A-1" xfId="3822"/>
    <cellStyle name="_DEM-WP Revised (HC) Wild Horse 2006GRC_Final Order Electric EXHIBIT A-1 2" xfId="3823"/>
    <cellStyle name="_DEM-WP Revised (HC) Wild Horse 2006GRC_Final Order Electric EXHIBIT A-1 2 2" xfId="3824"/>
    <cellStyle name="_DEM-WP Revised (HC) Wild Horse 2006GRC_Final Order Electric EXHIBIT A-1 3" xfId="3825"/>
    <cellStyle name="_DEM-WP Revised (HC) Wild Horse 2006GRC_NIM Summary" xfId="3826"/>
    <cellStyle name="_DEM-WP Revised (HC) Wild Horse 2006GRC_NIM Summary 2" xfId="3827"/>
    <cellStyle name="_DEM-WP Revised (HC) Wild Horse 2006GRC_Power Costs - Comparison bx Rbtl-Staff-Jt-PC" xfId="3828"/>
    <cellStyle name="_DEM-WP Revised (HC) Wild Horse 2006GRC_Power Costs - Comparison bx Rbtl-Staff-Jt-PC 2" xfId="3829"/>
    <cellStyle name="_DEM-WP Revised (HC) Wild Horse 2006GRC_Power Costs - Comparison bx Rbtl-Staff-Jt-PC 2 2" xfId="3830"/>
    <cellStyle name="_DEM-WP Revised (HC) Wild Horse 2006GRC_Power Costs - Comparison bx Rbtl-Staff-Jt-PC 3" xfId="3831"/>
    <cellStyle name="_DEM-WP Revised (HC) Wild Horse 2006GRC_Rebuttal Power Costs" xfId="3832"/>
    <cellStyle name="_DEM-WP Revised (HC) Wild Horse 2006GRC_Rebuttal Power Costs 2" xfId="3833"/>
    <cellStyle name="_DEM-WP Revised (HC) Wild Horse 2006GRC_Rebuttal Power Costs 2 2" xfId="3834"/>
    <cellStyle name="_DEM-WP Revised (HC) Wild Horse 2006GRC_Rebuttal Power Costs 3" xfId="3835"/>
    <cellStyle name="_DEM-WP Revised (HC) Wild Horse 2006GRC_TENASKA REGULATORY ASSET" xfId="3836"/>
    <cellStyle name="_DEM-WP Revised (HC) Wild Horse 2006GRC_TENASKA REGULATORY ASSET 2" xfId="3837"/>
    <cellStyle name="_DEM-WP Revised (HC) Wild Horse 2006GRC_TENASKA REGULATORY ASSET 2 2" xfId="3838"/>
    <cellStyle name="_DEM-WP Revised (HC) Wild Horse 2006GRC_TENASKA REGULATORY ASSET 3" xfId="3839"/>
    <cellStyle name="_x0013__DEM-WP(C) Colstrip 12 Coal Cost Forecast 2010GRC" xfId="3840"/>
    <cellStyle name="_DEM-WP(C) Colstrip FOR" xfId="259"/>
    <cellStyle name="_DEM-WP(C) Colstrip FOR 2" xfId="3841"/>
    <cellStyle name="_DEM-WP(C) Colstrip FOR 2 2" xfId="3842"/>
    <cellStyle name="_DEM-WP(C) Colstrip FOR 3" xfId="3843"/>
    <cellStyle name="_DEM-WP(C) Colstrip FOR Apr08 update" xfId="3844"/>
    <cellStyle name="_DEM-WP(C) Colstrip FOR_(C) WHE Proforma with ITC cash grant 10 Yr Amort_for rebuttal_120709" xfId="3845"/>
    <cellStyle name="_DEM-WP(C) Colstrip FOR_(C) WHE Proforma with ITC cash grant 10 Yr Amort_for rebuttal_120709 2" xfId="3846"/>
    <cellStyle name="_DEM-WP(C) Colstrip FOR_(C) WHE Proforma with ITC cash grant 10 Yr Amort_for rebuttal_120709 2 2" xfId="3847"/>
    <cellStyle name="_DEM-WP(C) Colstrip FOR_(C) WHE Proforma with ITC cash grant 10 Yr Amort_for rebuttal_120709 3" xfId="3848"/>
    <cellStyle name="_DEM-WP(C) Colstrip FOR_16.07E Wild Horse Wind Expansionwrkingfile" xfId="3849"/>
    <cellStyle name="_DEM-WP(C) Colstrip FOR_16.07E Wild Horse Wind Expansionwrkingfile 2" xfId="3850"/>
    <cellStyle name="_DEM-WP(C) Colstrip FOR_16.07E Wild Horse Wind Expansionwrkingfile 2 2" xfId="3851"/>
    <cellStyle name="_DEM-WP(C) Colstrip FOR_16.07E Wild Horse Wind Expansionwrkingfile 3" xfId="3852"/>
    <cellStyle name="_DEM-WP(C) Colstrip FOR_16.07E Wild Horse Wind Expansionwrkingfile SF" xfId="3853"/>
    <cellStyle name="_DEM-WP(C) Colstrip FOR_16.07E Wild Horse Wind Expansionwrkingfile SF 2" xfId="3854"/>
    <cellStyle name="_DEM-WP(C) Colstrip FOR_16.07E Wild Horse Wind Expansionwrkingfile SF 2 2" xfId="3855"/>
    <cellStyle name="_DEM-WP(C) Colstrip FOR_16.07E Wild Horse Wind Expansionwrkingfile SF 3" xfId="3856"/>
    <cellStyle name="_DEM-WP(C) Colstrip FOR_16.37E Wild Horse Expansion DeferralRevwrkingfile SF" xfId="3857"/>
    <cellStyle name="_DEM-WP(C) Colstrip FOR_16.37E Wild Horse Expansion DeferralRevwrkingfile SF 2" xfId="3858"/>
    <cellStyle name="_DEM-WP(C) Colstrip FOR_16.37E Wild Horse Expansion DeferralRevwrkingfile SF 2 2" xfId="3859"/>
    <cellStyle name="_DEM-WP(C) Colstrip FOR_16.37E Wild Horse Expansion DeferralRevwrkingfile SF 3" xfId="3860"/>
    <cellStyle name="_DEM-WP(C) Colstrip FOR_Adj Bench DR 3 for Initial Briefs (Electric)" xfId="3861"/>
    <cellStyle name="_DEM-WP(C) Colstrip FOR_Adj Bench DR 3 for Initial Briefs (Electric) 2" xfId="3862"/>
    <cellStyle name="_DEM-WP(C) Colstrip FOR_Adj Bench DR 3 for Initial Briefs (Electric) 2 2" xfId="3863"/>
    <cellStyle name="_DEM-WP(C) Colstrip FOR_Adj Bench DR 3 for Initial Briefs (Electric) 3" xfId="3864"/>
    <cellStyle name="_DEM-WP(C) Colstrip FOR_Book2" xfId="3865"/>
    <cellStyle name="_DEM-WP(C) Colstrip FOR_Book2 2" xfId="3866"/>
    <cellStyle name="_DEM-WP(C) Colstrip FOR_Book2 2 2" xfId="3867"/>
    <cellStyle name="_DEM-WP(C) Colstrip FOR_Book2 3" xfId="3868"/>
    <cellStyle name="_DEM-WP(C) Colstrip FOR_Book2_Adj Bench DR 3 for Initial Briefs (Electric)" xfId="3869"/>
    <cellStyle name="_DEM-WP(C) Colstrip FOR_Book2_Adj Bench DR 3 for Initial Briefs (Electric) 2" xfId="3870"/>
    <cellStyle name="_DEM-WP(C) Colstrip FOR_Book2_Adj Bench DR 3 for Initial Briefs (Electric) 2 2" xfId="3871"/>
    <cellStyle name="_DEM-WP(C) Colstrip FOR_Book2_Adj Bench DR 3 for Initial Briefs (Electric) 3" xfId="3872"/>
    <cellStyle name="_DEM-WP(C) Colstrip FOR_Book2_Electric Rev Req Model (2009 GRC) Rebuttal" xfId="3873"/>
    <cellStyle name="_DEM-WP(C) Colstrip FOR_Book2_Electric Rev Req Model (2009 GRC) Rebuttal 2" xfId="3874"/>
    <cellStyle name="_DEM-WP(C) Colstrip FOR_Book2_Electric Rev Req Model (2009 GRC) Rebuttal 2 2" xfId="3875"/>
    <cellStyle name="_DEM-WP(C) Colstrip FOR_Book2_Electric Rev Req Model (2009 GRC) Rebuttal 3" xfId="3876"/>
    <cellStyle name="_DEM-WP(C) Colstrip FOR_Book2_Electric Rev Req Model (2009 GRC) Rebuttal REmoval of New  WH Solar AdjustMI" xfId="3877"/>
    <cellStyle name="_DEM-WP(C) Colstrip FOR_Book2_Electric Rev Req Model (2009 GRC) Rebuttal REmoval of New  WH Solar AdjustMI 2" xfId="3878"/>
    <cellStyle name="_DEM-WP(C) Colstrip FOR_Book2_Electric Rev Req Model (2009 GRC) Rebuttal REmoval of New  WH Solar AdjustMI 2 2" xfId="3879"/>
    <cellStyle name="_DEM-WP(C) Colstrip FOR_Book2_Electric Rev Req Model (2009 GRC) Rebuttal REmoval of New  WH Solar AdjustMI 3" xfId="3880"/>
    <cellStyle name="_DEM-WP(C) Colstrip FOR_Book2_Electric Rev Req Model (2009 GRC) Revised 01-18-2010" xfId="3881"/>
    <cellStyle name="_DEM-WP(C) Colstrip FOR_Book2_Electric Rev Req Model (2009 GRC) Revised 01-18-2010 2" xfId="3882"/>
    <cellStyle name="_DEM-WP(C) Colstrip FOR_Book2_Electric Rev Req Model (2009 GRC) Revised 01-18-2010 2 2" xfId="3883"/>
    <cellStyle name="_DEM-WP(C) Colstrip FOR_Book2_Electric Rev Req Model (2009 GRC) Revised 01-18-2010 3" xfId="3884"/>
    <cellStyle name="_DEM-WP(C) Colstrip FOR_Book2_Final Order Electric EXHIBIT A-1" xfId="3885"/>
    <cellStyle name="_DEM-WP(C) Colstrip FOR_Book2_Final Order Electric EXHIBIT A-1 2" xfId="3886"/>
    <cellStyle name="_DEM-WP(C) Colstrip FOR_Book2_Final Order Electric EXHIBIT A-1 2 2" xfId="3887"/>
    <cellStyle name="_DEM-WP(C) Colstrip FOR_Book2_Final Order Electric EXHIBIT A-1 3" xfId="3888"/>
    <cellStyle name="_DEM-WP(C) Colstrip FOR_Confidential Material" xfId="3889"/>
    <cellStyle name="_DEM-WP(C) Colstrip FOR_DEM-WP(C) Colstrip 12 Coal Cost Forecast 2010GRC" xfId="3890"/>
    <cellStyle name="_DEM-WP(C) Colstrip FOR_DEM-WP(C) Production O&amp;M 2010GRC As-Filed" xfId="3891"/>
    <cellStyle name="_DEM-WP(C) Colstrip FOR_DEM-WP(C) Production O&amp;M 2010GRC As-Filed 2" xfId="3892"/>
    <cellStyle name="_DEM-WP(C) Colstrip FOR_Electric Rev Req Model (2009 GRC) Rebuttal" xfId="3893"/>
    <cellStyle name="_DEM-WP(C) Colstrip FOR_Electric Rev Req Model (2009 GRC) Rebuttal 2" xfId="3894"/>
    <cellStyle name="_DEM-WP(C) Colstrip FOR_Electric Rev Req Model (2009 GRC) Rebuttal 2 2" xfId="3895"/>
    <cellStyle name="_DEM-WP(C) Colstrip FOR_Electric Rev Req Model (2009 GRC) Rebuttal 3" xfId="3896"/>
    <cellStyle name="_DEM-WP(C) Colstrip FOR_Electric Rev Req Model (2009 GRC) Rebuttal REmoval of New  WH Solar AdjustMI" xfId="3897"/>
    <cellStyle name="_DEM-WP(C) Colstrip FOR_Electric Rev Req Model (2009 GRC) Rebuttal REmoval of New  WH Solar AdjustMI 2" xfId="3898"/>
    <cellStyle name="_DEM-WP(C) Colstrip FOR_Electric Rev Req Model (2009 GRC) Rebuttal REmoval of New  WH Solar AdjustMI 2 2" xfId="3899"/>
    <cellStyle name="_DEM-WP(C) Colstrip FOR_Electric Rev Req Model (2009 GRC) Rebuttal REmoval of New  WH Solar AdjustMI 3" xfId="3900"/>
    <cellStyle name="_DEM-WP(C) Colstrip FOR_Electric Rev Req Model (2009 GRC) Revised 01-18-2010" xfId="3901"/>
    <cellStyle name="_DEM-WP(C) Colstrip FOR_Electric Rev Req Model (2009 GRC) Revised 01-18-2010 2" xfId="3902"/>
    <cellStyle name="_DEM-WP(C) Colstrip FOR_Electric Rev Req Model (2009 GRC) Revised 01-18-2010 2 2" xfId="3903"/>
    <cellStyle name="_DEM-WP(C) Colstrip FOR_Electric Rev Req Model (2009 GRC) Revised 01-18-2010 3" xfId="3904"/>
    <cellStyle name="_DEM-WP(C) Colstrip FOR_Final Order Electric EXHIBIT A-1" xfId="3905"/>
    <cellStyle name="_DEM-WP(C) Colstrip FOR_Final Order Electric EXHIBIT A-1 2" xfId="3906"/>
    <cellStyle name="_DEM-WP(C) Colstrip FOR_Final Order Electric EXHIBIT A-1 2 2" xfId="3907"/>
    <cellStyle name="_DEM-WP(C) Colstrip FOR_Final Order Electric EXHIBIT A-1 3" xfId="3908"/>
    <cellStyle name="_DEM-WP(C) Colstrip FOR_Rebuttal Power Costs" xfId="3909"/>
    <cellStyle name="_DEM-WP(C) Colstrip FOR_Rebuttal Power Costs 2" xfId="3910"/>
    <cellStyle name="_DEM-WP(C) Colstrip FOR_Rebuttal Power Costs 2 2" xfId="3911"/>
    <cellStyle name="_DEM-WP(C) Colstrip FOR_Rebuttal Power Costs 3" xfId="3912"/>
    <cellStyle name="_DEM-WP(C) Colstrip FOR_Rebuttal Power Costs_Adj Bench DR 3 for Initial Briefs (Electric)" xfId="3913"/>
    <cellStyle name="_DEM-WP(C) Colstrip FOR_Rebuttal Power Costs_Adj Bench DR 3 for Initial Briefs (Electric) 2" xfId="3914"/>
    <cellStyle name="_DEM-WP(C) Colstrip FOR_Rebuttal Power Costs_Adj Bench DR 3 for Initial Briefs (Electric) 2 2" xfId="3915"/>
    <cellStyle name="_DEM-WP(C) Colstrip FOR_Rebuttal Power Costs_Adj Bench DR 3 for Initial Briefs (Electric) 3" xfId="3916"/>
    <cellStyle name="_DEM-WP(C) Colstrip FOR_Rebuttal Power Costs_Electric Rev Req Model (2009 GRC) Rebuttal" xfId="3917"/>
    <cellStyle name="_DEM-WP(C) Colstrip FOR_Rebuttal Power Costs_Electric Rev Req Model (2009 GRC) Rebuttal 2" xfId="3918"/>
    <cellStyle name="_DEM-WP(C) Colstrip FOR_Rebuttal Power Costs_Electric Rev Req Model (2009 GRC) Rebuttal 2 2" xfId="3919"/>
    <cellStyle name="_DEM-WP(C) Colstrip FOR_Rebuttal Power Costs_Electric Rev Req Model (2009 GRC) Rebuttal 3" xfId="3920"/>
    <cellStyle name="_DEM-WP(C) Colstrip FOR_Rebuttal Power Costs_Electric Rev Req Model (2009 GRC) Rebuttal REmoval of New  WH Solar AdjustMI" xfId="3921"/>
    <cellStyle name="_DEM-WP(C) Colstrip FOR_Rebuttal Power Costs_Electric Rev Req Model (2009 GRC) Rebuttal REmoval of New  WH Solar AdjustMI 2" xfId="3922"/>
    <cellStyle name="_DEM-WP(C) Colstrip FOR_Rebuttal Power Costs_Electric Rev Req Model (2009 GRC) Rebuttal REmoval of New  WH Solar AdjustMI 2 2" xfId="3923"/>
    <cellStyle name="_DEM-WP(C) Colstrip FOR_Rebuttal Power Costs_Electric Rev Req Model (2009 GRC) Rebuttal REmoval of New  WH Solar AdjustMI 3" xfId="3924"/>
    <cellStyle name="_DEM-WP(C) Colstrip FOR_Rebuttal Power Costs_Electric Rev Req Model (2009 GRC) Revised 01-18-2010" xfId="3925"/>
    <cellStyle name="_DEM-WP(C) Colstrip FOR_Rebuttal Power Costs_Electric Rev Req Model (2009 GRC) Revised 01-18-2010 2" xfId="3926"/>
    <cellStyle name="_DEM-WP(C) Colstrip FOR_Rebuttal Power Costs_Electric Rev Req Model (2009 GRC) Revised 01-18-2010 2 2" xfId="3927"/>
    <cellStyle name="_DEM-WP(C) Colstrip FOR_Rebuttal Power Costs_Electric Rev Req Model (2009 GRC) Revised 01-18-2010 3" xfId="3928"/>
    <cellStyle name="_DEM-WP(C) Colstrip FOR_Rebuttal Power Costs_Final Order Electric EXHIBIT A-1" xfId="3929"/>
    <cellStyle name="_DEM-WP(C) Colstrip FOR_Rebuttal Power Costs_Final Order Electric EXHIBIT A-1 2" xfId="3930"/>
    <cellStyle name="_DEM-WP(C) Colstrip FOR_Rebuttal Power Costs_Final Order Electric EXHIBIT A-1 2 2" xfId="3931"/>
    <cellStyle name="_DEM-WP(C) Colstrip FOR_Rebuttal Power Costs_Final Order Electric EXHIBIT A-1 3" xfId="3932"/>
    <cellStyle name="_DEM-WP(C) Colstrip FOR_TENASKA REGULATORY ASSET" xfId="3933"/>
    <cellStyle name="_DEM-WP(C) Colstrip FOR_TENASKA REGULATORY ASSET 2" xfId="3934"/>
    <cellStyle name="_DEM-WP(C) Colstrip FOR_TENASKA REGULATORY ASSET 2 2" xfId="3935"/>
    <cellStyle name="_DEM-WP(C) Colstrip FOR_TENASKA REGULATORY ASSET 3" xfId="3936"/>
    <cellStyle name="_DEM-WP(C) Costs not in AURORA 2006GRC" xfId="260"/>
    <cellStyle name="_DEM-WP(C) Costs not in AURORA 2006GRC 2" xfId="3937"/>
    <cellStyle name="_DEM-WP(C) Costs not in AURORA 2006GRC 2 2" xfId="3938"/>
    <cellStyle name="_DEM-WP(C) Costs not in AURORA 2006GRC 2 2 2" xfId="3939"/>
    <cellStyle name="_DEM-WP(C) Costs not in AURORA 2006GRC 2 3" xfId="3940"/>
    <cellStyle name="_DEM-WP(C) Costs not in AURORA 2006GRC 3" xfId="3941"/>
    <cellStyle name="_DEM-WP(C) Costs not in AURORA 2006GRC 3 2" xfId="3942"/>
    <cellStyle name="_DEM-WP(C) Costs not in AURORA 2006GRC 4" xfId="3943"/>
    <cellStyle name="_DEM-WP(C) Costs not in AURORA 2006GRC 4 2" xfId="3944"/>
    <cellStyle name="_DEM-WP(C) Costs not in AURORA 2006GRC 5" xfId="3945"/>
    <cellStyle name="_DEM-WP(C) Costs not in AURORA 2006GRC_(C) WHE Proforma with ITC cash grant 10 Yr Amort_for deferral_102809" xfId="3946"/>
    <cellStyle name="_DEM-WP(C) Costs not in AURORA 2006GRC_(C) WHE Proforma with ITC cash grant 10 Yr Amort_for deferral_102809 2" xfId="3947"/>
    <cellStyle name="_DEM-WP(C) Costs not in AURORA 2006GRC_(C) WHE Proforma with ITC cash grant 10 Yr Amort_for deferral_102809 2 2" xfId="3948"/>
    <cellStyle name="_DEM-WP(C) Costs not in AURORA 2006GRC_(C) WHE Proforma with ITC cash grant 10 Yr Amort_for deferral_102809 3" xfId="3949"/>
    <cellStyle name="_DEM-WP(C) Costs not in AURORA 2006GRC_(C) WHE Proforma with ITC cash grant 10 Yr Amort_for deferral_102809_16.07E Wild Horse Wind Expansionwrkingfile" xfId="3950"/>
    <cellStyle name="_DEM-WP(C) Costs not in AURORA 2006GRC_(C) WHE Proforma with ITC cash grant 10 Yr Amort_for deferral_102809_16.07E Wild Horse Wind Expansionwrkingfile 2" xfId="3951"/>
    <cellStyle name="_DEM-WP(C) Costs not in AURORA 2006GRC_(C) WHE Proforma with ITC cash grant 10 Yr Amort_for deferral_102809_16.07E Wild Horse Wind Expansionwrkingfile 2 2" xfId="3952"/>
    <cellStyle name="_DEM-WP(C) Costs not in AURORA 2006GRC_(C) WHE Proforma with ITC cash grant 10 Yr Amort_for deferral_102809_16.07E Wild Horse Wind Expansionwrkingfile 3" xfId="3953"/>
    <cellStyle name="_DEM-WP(C) Costs not in AURORA 2006GRC_(C) WHE Proforma with ITC cash grant 10 Yr Amort_for deferral_102809_16.07E Wild Horse Wind Expansionwrkingfile SF" xfId="3954"/>
    <cellStyle name="_DEM-WP(C) Costs not in AURORA 2006GRC_(C) WHE Proforma with ITC cash grant 10 Yr Amort_for deferral_102809_16.07E Wild Horse Wind Expansionwrkingfile SF 2" xfId="3955"/>
    <cellStyle name="_DEM-WP(C) Costs not in AURORA 2006GRC_(C) WHE Proforma with ITC cash grant 10 Yr Amort_for deferral_102809_16.07E Wild Horse Wind Expansionwrkingfile SF 2 2" xfId="3956"/>
    <cellStyle name="_DEM-WP(C) Costs not in AURORA 2006GRC_(C) WHE Proforma with ITC cash grant 10 Yr Amort_for deferral_102809_16.07E Wild Horse Wind Expansionwrkingfile SF 3" xfId="3957"/>
    <cellStyle name="_DEM-WP(C) Costs not in AURORA 2006GRC_(C) WHE Proforma with ITC cash grant 10 Yr Amort_for deferral_102809_16.37E Wild Horse Expansion DeferralRevwrkingfile SF" xfId="3958"/>
    <cellStyle name="_DEM-WP(C) Costs not in AURORA 2006GRC_(C) WHE Proforma with ITC cash grant 10 Yr Amort_for deferral_102809_16.37E Wild Horse Expansion DeferralRevwrkingfile SF 2" xfId="3959"/>
    <cellStyle name="_DEM-WP(C) Costs not in AURORA 2006GRC_(C) WHE Proforma with ITC cash grant 10 Yr Amort_for deferral_102809_16.37E Wild Horse Expansion DeferralRevwrkingfile SF 2 2" xfId="3960"/>
    <cellStyle name="_DEM-WP(C) Costs not in AURORA 2006GRC_(C) WHE Proforma with ITC cash grant 10 Yr Amort_for deferral_102809_16.37E Wild Horse Expansion DeferralRevwrkingfile SF 3" xfId="3961"/>
    <cellStyle name="_DEM-WP(C) Costs not in AURORA 2006GRC_(C) WHE Proforma with ITC cash grant 10 Yr Amort_for rebuttal_120709" xfId="3962"/>
    <cellStyle name="_DEM-WP(C) Costs not in AURORA 2006GRC_(C) WHE Proforma with ITC cash grant 10 Yr Amort_for rebuttal_120709 2" xfId="3963"/>
    <cellStyle name="_DEM-WP(C) Costs not in AURORA 2006GRC_(C) WHE Proforma with ITC cash grant 10 Yr Amort_for rebuttal_120709 2 2" xfId="3964"/>
    <cellStyle name="_DEM-WP(C) Costs not in AURORA 2006GRC_(C) WHE Proforma with ITC cash grant 10 Yr Amort_for rebuttal_120709 3" xfId="3965"/>
    <cellStyle name="_DEM-WP(C) Costs not in AURORA 2006GRC_04.07E Wild Horse Wind Expansion" xfId="3966"/>
    <cellStyle name="_DEM-WP(C) Costs not in AURORA 2006GRC_04.07E Wild Horse Wind Expansion 2" xfId="3967"/>
    <cellStyle name="_DEM-WP(C) Costs not in AURORA 2006GRC_04.07E Wild Horse Wind Expansion 2 2" xfId="3968"/>
    <cellStyle name="_DEM-WP(C) Costs not in AURORA 2006GRC_04.07E Wild Horse Wind Expansion 3" xfId="3969"/>
    <cellStyle name="_DEM-WP(C) Costs not in AURORA 2006GRC_04.07E Wild Horse Wind Expansion_16.07E Wild Horse Wind Expansionwrkingfile" xfId="3970"/>
    <cellStyle name="_DEM-WP(C) Costs not in AURORA 2006GRC_04.07E Wild Horse Wind Expansion_16.07E Wild Horse Wind Expansionwrkingfile 2" xfId="3971"/>
    <cellStyle name="_DEM-WP(C) Costs not in AURORA 2006GRC_04.07E Wild Horse Wind Expansion_16.07E Wild Horse Wind Expansionwrkingfile 2 2" xfId="3972"/>
    <cellStyle name="_DEM-WP(C) Costs not in AURORA 2006GRC_04.07E Wild Horse Wind Expansion_16.07E Wild Horse Wind Expansionwrkingfile 3" xfId="3973"/>
    <cellStyle name="_DEM-WP(C) Costs not in AURORA 2006GRC_04.07E Wild Horse Wind Expansion_16.07E Wild Horse Wind Expansionwrkingfile SF" xfId="3974"/>
    <cellStyle name="_DEM-WP(C) Costs not in AURORA 2006GRC_04.07E Wild Horse Wind Expansion_16.07E Wild Horse Wind Expansionwrkingfile SF 2" xfId="3975"/>
    <cellStyle name="_DEM-WP(C) Costs not in AURORA 2006GRC_04.07E Wild Horse Wind Expansion_16.07E Wild Horse Wind Expansionwrkingfile SF 2 2" xfId="3976"/>
    <cellStyle name="_DEM-WP(C) Costs not in AURORA 2006GRC_04.07E Wild Horse Wind Expansion_16.07E Wild Horse Wind Expansionwrkingfile SF 3" xfId="3977"/>
    <cellStyle name="_DEM-WP(C) Costs not in AURORA 2006GRC_04.07E Wild Horse Wind Expansion_16.37E Wild Horse Expansion DeferralRevwrkingfile SF" xfId="3978"/>
    <cellStyle name="_DEM-WP(C) Costs not in AURORA 2006GRC_04.07E Wild Horse Wind Expansion_16.37E Wild Horse Expansion DeferralRevwrkingfile SF 2" xfId="3979"/>
    <cellStyle name="_DEM-WP(C) Costs not in AURORA 2006GRC_04.07E Wild Horse Wind Expansion_16.37E Wild Horse Expansion DeferralRevwrkingfile SF 2 2" xfId="3980"/>
    <cellStyle name="_DEM-WP(C) Costs not in AURORA 2006GRC_04.07E Wild Horse Wind Expansion_16.37E Wild Horse Expansion DeferralRevwrkingfile SF 3" xfId="3981"/>
    <cellStyle name="_DEM-WP(C) Costs not in AURORA 2006GRC_16.07E Wild Horse Wind Expansionwrkingfile" xfId="3982"/>
    <cellStyle name="_DEM-WP(C) Costs not in AURORA 2006GRC_16.07E Wild Horse Wind Expansionwrkingfile 2" xfId="3983"/>
    <cellStyle name="_DEM-WP(C) Costs not in AURORA 2006GRC_16.07E Wild Horse Wind Expansionwrkingfile 2 2" xfId="3984"/>
    <cellStyle name="_DEM-WP(C) Costs not in AURORA 2006GRC_16.07E Wild Horse Wind Expansionwrkingfile 3" xfId="3985"/>
    <cellStyle name="_DEM-WP(C) Costs not in AURORA 2006GRC_16.07E Wild Horse Wind Expansionwrkingfile SF" xfId="3986"/>
    <cellStyle name="_DEM-WP(C) Costs not in AURORA 2006GRC_16.07E Wild Horse Wind Expansionwrkingfile SF 2" xfId="3987"/>
    <cellStyle name="_DEM-WP(C) Costs not in AURORA 2006GRC_16.07E Wild Horse Wind Expansionwrkingfile SF 2 2" xfId="3988"/>
    <cellStyle name="_DEM-WP(C) Costs not in AURORA 2006GRC_16.07E Wild Horse Wind Expansionwrkingfile SF 3" xfId="3989"/>
    <cellStyle name="_DEM-WP(C) Costs not in AURORA 2006GRC_16.37E Wild Horse Expansion DeferralRevwrkingfile SF" xfId="3990"/>
    <cellStyle name="_DEM-WP(C) Costs not in AURORA 2006GRC_16.37E Wild Horse Expansion DeferralRevwrkingfile SF 2" xfId="3991"/>
    <cellStyle name="_DEM-WP(C) Costs not in AURORA 2006GRC_16.37E Wild Horse Expansion DeferralRevwrkingfile SF 2 2" xfId="3992"/>
    <cellStyle name="_DEM-WP(C) Costs not in AURORA 2006GRC_16.37E Wild Horse Expansion DeferralRevwrkingfile SF 3" xfId="3993"/>
    <cellStyle name="_DEM-WP(C) Costs not in AURORA 2006GRC_2009 Compliance Filing PCA Exhibits for GRC" xfId="3994"/>
    <cellStyle name="_DEM-WP(C) Costs not in AURORA 2006GRC_2009 GRC Compl Filing - Exhibit D" xfId="3995"/>
    <cellStyle name="_DEM-WP(C) Costs not in AURORA 2006GRC_2009 GRC Compl Filing - Exhibit D 2" xfId="3996"/>
    <cellStyle name="_DEM-WP(C) Costs not in AURORA 2006GRC_3.01 Income Statement" xfId="261"/>
    <cellStyle name="_DEM-WP(C) Costs not in AURORA 2006GRC_4 31 Regulatory Assets and Liabilities  7 06- Exhibit D" xfId="262"/>
    <cellStyle name="_DEM-WP(C) Costs not in AURORA 2006GRC_4 31 Regulatory Assets and Liabilities  7 06- Exhibit D 2" xfId="3997"/>
    <cellStyle name="_DEM-WP(C) Costs not in AURORA 2006GRC_4 31 Regulatory Assets and Liabilities  7 06- Exhibit D 2 2" xfId="3998"/>
    <cellStyle name="_DEM-WP(C) Costs not in AURORA 2006GRC_4 31 Regulatory Assets and Liabilities  7 06- Exhibit D 3" xfId="3999"/>
    <cellStyle name="_DEM-WP(C) Costs not in AURORA 2006GRC_4 31 Regulatory Assets and Liabilities  7 06- Exhibit D_NIM Summary" xfId="4000"/>
    <cellStyle name="_DEM-WP(C) Costs not in AURORA 2006GRC_4 31 Regulatory Assets and Liabilities  7 06- Exhibit D_NIM Summary 2" xfId="4001"/>
    <cellStyle name="_DEM-WP(C) Costs not in AURORA 2006GRC_4 32 Regulatory Assets and Liabilities  7 06- Exhibit D" xfId="263"/>
    <cellStyle name="_DEM-WP(C) Costs not in AURORA 2006GRC_4 32 Regulatory Assets and Liabilities  7 06- Exhibit D 2" xfId="4002"/>
    <cellStyle name="_DEM-WP(C) Costs not in AURORA 2006GRC_4 32 Regulatory Assets and Liabilities  7 06- Exhibit D 2 2" xfId="4003"/>
    <cellStyle name="_DEM-WP(C) Costs not in AURORA 2006GRC_4 32 Regulatory Assets and Liabilities  7 06- Exhibit D 3" xfId="4004"/>
    <cellStyle name="_DEM-WP(C) Costs not in AURORA 2006GRC_4 32 Regulatory Assets and Liabilities  7 06- Exhibit D_NIM Summary" xfId="4005"/>
    <cellStyle name="_DEM-WP(C) Costs not in AURORA 2006GRC_4 32 Regulatory Assets and Liabilities  7 06- Exhibit D_NIM Summary 2" xfId="4006"/>
    <cellStyle name="_DEM-WP(C) Costs not in AURORA 2006GRC_AURORA Total New" xfId="4007"/>
    <cellStyle name="_DEM-WP(C) Costs not in AURORA 2006GRC_AURORA Total New 2" xfId="4008"/>
    <cellStyle name="_DEM-WP(C) Costs not in AURORA 2006GRC_Book2" xfId="4009"/>
    <cellStyle name="_DEM-WP(C) Costs not in AURORA 2006GRC_Book2 2" xfId="4010"/>
    <cellStyle name="_DEM-WP(C) Costs not in AURORA 2006GRC_Book2 2 2" xfId="4011"/>
    <cellStyle name="_DEM-WP(C) Costs not in AURORA 2006GRC_Book2 3" xfId="4012"/>
    <cellStyle name="_DEM-WP(C) Costs not in AURORA 2006GRC_Book2_Adj Bench DR 3 for Initial Briefs (Electric)" xfId="4013"/>
    <cellStyle name="_DEM-WP(C) Costs not in AURORA 2006GRC_Book2_Adj Bench DR 3 for Initial Briefs (Electric) 2" xfId="4014"/>
    <cellStyle name="_DEM-WP(C) Costs not in AURORA 2006GRC_Book2_Adj Bench DR 3 for Initial Briefs (Electric) 2 2" xfId="4015"/>
    <cellStyle name="_DEM-WP(C) Costs not in AURORA 2006GRC_Book2_Adj Bench DR 3 for Initial Briefs (Electric) 3" xfId="4016"/>
    <cellStyle name="_DEM-WP(C) Costs not in AURORA 2006GRC_Book2_Electric Rev Req Model (2009 GRC) Rebuttal" xfId="4017"/>
    <cellStyle name="_DEM-WP(C) Costs not in AURORA 2006GRC_Book2_Electric Rev Req Model (2009 GRC) Rebuttal 2" xfId="4018"/>
    <cellStyle name="_DEM-WP(C) Costs not in AURORA 2006GRC_Book2_Electric Rev Req Model (2009 GRC) Rebuttal 2 2" xfId="4019"/>
    <cellStyle name="_DEM-WP(C) Costs not in AURORA 2006GRC_Book2_Electric Rev Req Model (2009 GRC) Rebuttal 3" xfId="4020"/>
    <cellStyle name="_DEM-WP(C) Costs not in AURORA 2006GRC_Book2_Electric Rev Req Model (2009 GRC) Rebuttal REmoval of New  WH Solar AdjustMI" xfId="4021"/>
    <cellStyle name="_DEM-WP(C) Costs not in AURORA 2006GRC_Book2_Electric Rev Req Model (2009 GRC) Rebuttal REmoval of New  WH Solar AdjustMI 2" xfId="4022"/>
    <cellStyle name="_DEM-WP(C) Costs not in AURORA 2006GRC_Book2_Electric Rev Req Model (2009 GRC) Rebuttal REmoval of New  WH Solar AdjustMI 2 2" xfId="4023"/>
    <cellStyle name="_DEM-WP(C) Costs not in AURORA 2006GRC_Book2_Electric Rev Req Model (2009 GRC) Rebuttal REmoval of New  WH Solar AdjustMI 3" xfId="4024"/>
    <cellStyle name="_DEM-WP(C) Costs not in AURORA 2006GRC_Book2_Electric Rev Req Model (2009 GRC) Revised 01-18-2010" xfId="4025"/>
    <cellStyle name="_DEM-WP(C) Costs not in AURORA 2006GRC_Book2_Electric Rev Req Model (2009 GRC) Revised 01-18-2010 2" xfId="4026"/>
    <cellStyle name="_DEM-WP(C) Costs not in AURORA 2006GRC_Book2_Electric Rev Req Model (2009 GRC) Revised 01-18-2010 2 2" xfId="4027"/>
    <cellStyle name="_DEM-WP(C) Costs not in AURORA 2006GRC_Book2_Electric Rev Req Model (2009 GRC) Revised 01-18-2010 3" xfId="4028"/>
    <cellStyle name="_DEM-WP(C) Costs not in AURORA 2006GRC_Book2_Final Order Electric EXHIBIT A-1" xfId="4029"/>
    <cellStyle name="_DEM-WP(C) Costs not in AURORA 2006GRC_Book2_Final Order Electric EXHIBIT A-1 2" xfId="4030"/>
    <cellStyle name="_DEM-WP(C) Costs not in AURORA 2006GRC_Book2_Final Order Electric EXHIBIT A-1 2 2" xfId="4031"/>
    <cellStyle name="_DEM-WP(C) Costs not in AURORA 2006GRC_Book2_Final Order Electric EXHIBIT A-1 3" xfId="4032"/>
    <cellStyle name="_DEM-WP(C) Costs not in AURORA 2006GRC_Book4" xfId="4033"/>
    <cellStyle name="_DEM-WP(C) Costs not in AURORA 2006GRC_Book4 2" xfId="4034"/>
    <cellStyle name="_DEM-WP(C) Costs not in AURORA 2006GRC_Book4 2 2" xfId="4035"/>
    <cellStyle name="_DEM-WP(C) Costs not in AURORA 2006GRC_Book4 3" xfId="4036"/>
    <cellStyle name="_DEM-WP(C) Costs not in AURORA 2006GRC_Book9" xfId="264"/>
    <cellStyle name="_DEM-WP(C) Costs not in AURORA 2006GRC_Book9 2" xfId="4037"/>
    <cellStyle name="_DEM-WP(C) Costs not in AURORA 2006GRC_Book9 2 2" xfId="4038"/>
    <cellStyle name="_DEM-WP(C) Costs not in AURORA 2006GRC_Book9 3" xfId="4039"/>
    <cellStyle name="_DEM-WP(C) Costs not in AURORA 2006GRC_Chelan PUD Power Costs (8-10)" xfId="4040"/>
    <cellStyle name="_DEM-WP(C) Costs not in AURORA 2006GRC_Electric COS Inputs" xfId="265"/>
    <cellStyle name="_DEM-WP(C) Costs not in AURORA 2006GRC_Electric COS Inputs 2" xfId="4041"/>
    <cellStyle name="_DEM-WP(C) Costs not in AURORA 2006GRC_Electric COS Inputs 2 2" xfId="4042"/>
    <cellStyle name="_DEM-WP(C) Costs not in AURORA 2006GRC_Electric COS Inputs 2 2 2" xfId="4043"/>
    <cellStyle name="_DEM-WP(C) Costs not in AURORA 2006GRC_Electric COS Inputs 2 3" xfId="4044"/>
    <cellStyle name="_DEM-WP(C) Costs not in AURORA 2006GRC_Electric COS Inputs 2 3 2" xfId="4045"/>
    <cellStyle name="_DEM-WP(C) Costs not in AURORA 2006GRC_Electric COS Inputs 2 4" xfId="4046"/>
    <cellStyle name="_DEM-WP(C) Costs not in AURORA 2006GRC_Electric COS Inputs 2 4 2" xfId="4047"/>
    <cellStyle name="_DEM-WP(C) Costs not in AURORA 2006GRC_Electric COS Inputs 3" xfId="4048"/>
    <cellStyle name="_DEM-WP(C) Costs not in AURORA 2006GRC_Electric COS Inputs 3 2" xfId="4049"/>
    <cellStyle name="_DEM-WP(C) Costs not in AURORA 2006GRC_Electric COS Inputs 4" xfId="4050"/>
    <cellStyle name="_DEM-WP(C) Costs not in AURORA 2006GRC_Electric COS Inputs 4 2" xfId="4051"/>
    <cellStyle name="_DEM-WP(C) Costs not in AURORA 2006GRC_Electric COS Inputs 5" xfId="4052"/>
    <cellStyle name="_DEM-WP(C) Costs not in AURORA 2006GRC_Electric COS Inputs 6" xfId="4053"/>
    <cellStyle name="_DEM-WP(C) Costs not in AURORA 2006GRC_Electric COS Inputs_Low Income 2010 RevRequirement" xfId="266"/>
    <cellStyle name="_DEM-WP(C) Costs not in AURORA 2006GRC_Electric COS Inputs_Low Income 2010 RevRequirement (2)" xfId="267"/>
    <cellStyle name="_DEM-WP(C) Costs not in AURORA 2006GRC_Electric COS Inputs_Oct2010toSep2011LwIncLead" xfId="268"/>
    <cellStyle name="_DEM-WP(C) Costs not in AURORA 2006GRC_NIM Summary" xfId="4054"/>
    <cellStyle name="_DEM-WP(C) Costs not in AURORA 2006GRC_NIM Summary 09GRC" xfId="4055"/>
    <cellStyle name="_DEM-WP(C) Costs not in AURORA 2006GRC_NIM Summary 09GRC 2" xfId="4056"/>
    <cellStyle name="_DEM-WP(C) Costs not in AURORA 2006GRC_NIM Summary 2" xfId="4057"/>
    <cellStyle name="_DEM-WP(C) Costs not in AURORA 2006GRC_NIM Summary 3" xfId="4058"/>
    <cellStyle name="_DEM-WP(C) Costs not in AURORA 2006GRC_NIM Summary 4" xfId="4059"/>
    <cellStyle name="_DEM-WP(C) Costs not in AURORA 2006GRC_NIM Summary 5" xfId="4060"/>
    <cellStyle name="_DEM-WP(C) Costs not in AURORA 2006GRC_NIM Summary 6" xfId="4061"/>
    <cellStyle name="_DEM-WP(C) Costs not in AURORA 2006GRC_NIM Summary 7" xfId="4062"/>
    <cellStyle name="_DEM-WP(C) Costs not in AURORA 2006GRC_NIM Summary 8" xfId="4063"/>
    <cellStyle name="_DEM-WP(C) Costs not in AURORA 2006GRC_NIM Summary 9" xfId="4064"/>
    <cellStyle name="_DEM-WP(C) Costs not in AURORA 2006GRC_PCA 10 -  Exhibit D from A Kellogg Jan 2011" xfId="4065"/>
    <cellStyle name="_DEM-WP(C) Costs not in AURORA 2006GRC_PCA 10 -  Exhibit D from A Kellogg July 2011" xfId="4066"/>
    <cellStyle name="_DEM-WP(C) Costs not in AURORA 2006GRC_PCA 10 -  Exhibit D from S Free Rcv'd 12-11" xfId="4067"/>
    <cellStyle name="_DEM-WP(C) Costs not in AURORA 2006GRC_PCA 9 -  Exhibit D April 2010" xfId="4068"/>
    <cellStyle name="_DEM-WP(C) Costs not in AURORA 2006GRC_PCA 9 -  Exhibit D April 2010 (3)" xfId="4069"/>
    <cellStyle name="_DEM-WP(C) Costs not in AURORA 2006GRC_PCA 9 -  Exhibit D April 2010 (3) 2" xfId="4070"/>
    <cellStyle name="_DEM-WP(C) Costs not in AURORA 2006GRC_PCA 9 -  Exhibit D Nov 2010" xfId="4071"/>
    <cellStyle name="_DEM-WP(C) Costs not in AURORA 2006GRC_PCA 9 - Exhibit D at August 2010" xfId="4072"/>
    <cellStyle name="_DEM-WP(C) Costs not in AURORA 2006GRC_PCA 9 - Exhibit D June 2010 GRC" xfId="4073"/>
    <cellStyle name="_DEM-WP(C) Costs not in AURORA 2006GRC_Power Costs - Comparison bx Rbtl-Staff-Jt-PC" xfId="4074"/>
    <cellStyle name="_DEM-WP(C) Costs not in AURORA 2006GRC_Power Costs - Comparison bx Rbtl-Staff-Jt-PC 2" xfId="4075"/>
    <cellStyle name="_DEM-WP(C) Costs not in AURORA 2006GRC_Power Costs - Comparison bx Rbtl-Staff-Jt-PC 2 2" xfId="4076"/>
    <cellStyle name="_DEM-WP(C) Costs not in AURORA 2006GRC_Power Costs - Comparison bx Rbtl-Staff-Jt-PC 3" xfId="4077"/>
    <cellStyle name="_DEM-WP(C) Costs not in AURORA 2006GRC_Power Costs - Comparison bx Rbtl-Staff-Jt-PC_Adj Bench DR 3 for Initial Briefs (Electric)" xfId="4078"/>
    <cellStyle name="_DEM-WP(C) Costs not in AURORA 2006GRC_Power Costs - Comparison bx Rbtl-Staff-Jt-PC_Adj Bench DR 3 for Initial Briefs (Electric) 2" xfId="4079"/>
    <cellStyle name="_DEM-WP(C) Costs not in AURORA 2006GRC_Power Costs - Comparison bx Rbtl-Staff-Jt-PC_Adj Bench DR 3 for Initial Briefs (Electric) 2 2" xfId="4080"/>
    <cellStyle name="_DEM-WP(C) Costs not in AURORA 2006GRC_Power Costs - Comparison bx Rbtl-Staff-Jt-PC_Adj Bench DR 3 for Initial Briefs (Electric) 3" xfId="4081"/>
    <cellStyle name="_DEM-WP(C) Costs not in AURORA 2006GRC_Power Costs - Comparison bx Rbtl-Staff-Jt-PC_Electric Rev Req Model (2009 GRC) Rebuttal" xfId="4082"/>
    <cellStyle name="_DEM-WP(C) Costs not in AURORA 2006GRC_Power Costs - Comparison bx Rbtl-Staff-Jt-PC_Electric Rev Req Model (2009 GRC) Rebuttal 2" xfId="4083"/>
    <cellStyle name="_DEM-WP(C) Costs not in AURORA 2006GRC_Power Costs - Comparison bx Rbtl-Staff-Jt-PC_Electric Rev Req Model (2009 GRC) Rebuttal 2 2" xfId="4084"/>
    <cellStyle name="_DEM-WP(C) Costs not in AURORA 2006GRC_Power Costs - Comparison bx Rbtl-Staff-Jt-PC_Electric Rev Req Model (2009 GRC) Rebuttal 3" xfId="4085"/>
    <cellStyle name="_DEM-WP(C) Costs not in AURORA 2006GRC_Power Costs - Comparison bx Rbtl-Staff-Jt-PC_Electric Rev Req Model (2009 GRC) Rebuttal REmoval of New  WH Solar AdjustMI" xfId="4086"/>
    <cellStyle name="_DEM-WP(C) Costs not in AURORA 2006GRC_Power Costs - Comparison bx Rbtl-Staff-Jt-PC_Electric Rev Req Model (2009 GRC) Rebuttal REmoval of New  WH Solar AdjustMI 2" xfId="4087"/>
    <cellStyle name="_DEM-WP(C) Costs not in AURORA 2006GRC_Power Costs - Comparison bx Rbtl-Staff-Jt-PC_Electric Rev Req Model (2009 GRC) Rebuttal REmoval of New  WH Solar AdjustMI 2 2" xfId="4088"/>
    <cellStyle name="_DEM-WP(C) Costs not in AURORA 2006GRC_Power Costs - Comparison bx Rbtl-Staff-Jt-PC_Electric Rev Req Model (2009 GRC) Rebuttal REmoval of New  WH Solar AdjustMI 3" xfId="4089"/>
    <cellStyle name="_DEM-WP(C) Costs not in AURORA 2006GRC_Power Costs - Comparison bx Rbtl-Staff-Jt-PC_Electric Rev Req Model (2009 GRC) Revised 01-18-2010" xfId="4090"/>
    <cellStyle name="_DEM-WP(C) Costs not in AURORA 2006GRC_Power Costs - Comparison bx Rbtl-Staff-Jt-PC_Electric Rev Req Model (2009 GRC) Revised 01-18-2010 2" xfId="4091"/>
    <cellStyle name="_DEM-WP(C) Costs not in AURORA 2006GRC_Power Costs - Comparison bx Rbtl-Staff-Jt-PC_Electric Rev Req Model (2009 GRC) Revised 01-18-2010 2 2" xfId="4092"/>
    <cellStyle name="_DEM-WP(C) Costs not in AURORA 2006GRC_Power Costs - Comparison bx Rbtl-Staff-Jt-PC_Electric Rev Req Model (2009 GRC) Revised 01-18-2010 3" xfId="4093"/>
    <cellStyle name="_DEM-WP(C) Costs not in AURORA 2006GRC_Power Costs - Comparison bx Rbtl-Staff-Jt-PC_Final Order Electric EXHIBIT A-1" xfId="4094"/>
    <cellStyle name="_DEM-WP(C) Costs not in AURORA 2006GRC_Power Costs - Comparison bx Rbtl-Staff-Jt-PC_Final Order Electric EXHIBIT A-1 2" xfId="4095"/>
    <cellStyle name="_DEM-WP(C) Costs not in AURORA 2006GRC_Power Costs - Comparison bx Rbtl-Staff-Jt-PC_Final Order Electric EXHIBIT A-1 2 2" xfId="4096"/>
    <cellStyle name="_DEM-WP(C) Costs not in AURORA 2006GRC_Power Costs - Comparison bx Rbtl-Staff-Jt-PC_Final Order Electric EXHIBIT A-1 3" xfId="4097"/>
    <cellStyle name="_DEM-WP(C) Costs not in AURORA 2006GRC_Production Adj 4.37" xfId="269"/>
    <cellStyle name="_DEM-WP(C) Costs not in AURORA 2006GRC_Production Adj 4.37 2" xfId="4098"/>
    <cellStyle name="_DEM-WP(C) Costs not in AURORA 2006GRC_Production Adj 4.37 2 2" xfId="4099"/>
    <cellStyle name="_DEM-WP(C) Costs not in AURORA 2006GRC_Production Adj 4.37 3" xfId="4100"/>
    <cellStyle name="_DEM-WP(C) Costs not in AURORA 2006GRC_Purchased Power Adj 4.03" xfId="270"/>
    <cellStyle name="_DEM-WP(C) Costs not in AURORA 2006GRC_Purchased Power Adj 4.03 2" xfId="4101"/>
    <cellStyle name="_DEM-WP(C) Costs not in AURORA 2006GRC_Purchased Power Adj 4.03 2 2" xfId="4102"/>
    <cellStyle name="_DEM-WP(C) Costs not in AURORA 2006GRC_Purchased Power Adj 4.03 3" xfId="4103"/>
    <cellStyle name="_DEM-WP(C) Costs not in AURORA 2006GRC_Rebuttal Power Costs" xfId="4104"/>
    <cellStyle name="_DEM-WP(C) Costs not in AURORA 2006GRC_Rebuttal Power Costs 2" xfId="4105"/>
    <cellStyle name="_DEM-WP(C) Costs not in AURORA 2006GRC_Rebuttal Power Costs 2 2" xfId="4106"/>
    <cellStyle name="_DEM-WP(C) Costs not in AURORA 2006GRC_Rebuttal Power Costs 3" xfId="4107"/>
    <cellStyle name="_DEM-WP(C) Costs not in AURORA 2006GRC_Rebuttal Power Costs_Adj Bench DR 3 for Initial Briefs (Electric)" xfId="4108"/>
    <cellStyle name="_DEM-WP(C) Costs not in AURORA 2006GRC_Rebuttal Power Costs_Adj Bench DR 3 for Initial Briefs (Electric) 2" xfId="4109"/>
    <cellStyle name="_DEM-WP(C) Costs not in AURORA 2006GRC_Rebuttal Power Costs_Adj Bench DR 3 for Initial Briefs (Electric) 2 2" xfId="4110"/>
    <cellStyle name="_DEM-WP(C) Costs not in AURORA 2006GRC_Rebuttal Power Costs_Adj Bench DR 3 for Initial Briefs (Electric) 3" xfId="4111"/>
    <cellStyle name="_DEM-WP(C) Costs not in AURORA 2006GRC_Rebuttal Power Costs_Electric Rev Req Model (2009 GRC) Rebuttal" xfId="4112"/>
    <cellStyle name="_DEM-WP(C) Costs not in AURORA 2006GRC_Rebuttal Power Costs_Electric Rev Req Model (2009 GRC) Rebuttal 2" xfId="4113"/>
    <cellStyle name="_DEM-WP(C) Costs not in AURORA 2006GRC_Rebuttal Power Costs_Electric Rev Req Model (2009 GRC) Rebuttal 2 2" xfId="4114"/>
    <cellStyle name="_DEM-WP(C) Costs not in AURORA 2006GRC_Rebuttal Power Costs_Electric Rev Req Model (2009 GRC) Rebuttal 3" xfId="4115"/>
    <cellStyle name="_DEM-WP(C) Costs not in AURORA 2006GRC_Rebuttal Power Costs_Electric Rev Req Model (2009 GRC) Rebuttal REmoval of New  WH Solar AdjustMI" xfId="4116"/>
    <cellStyle name="_DEM-WP(C) Costs not in AURORA 2006GRC_Rebuttal Power Costs_Electric Rev Req Model (2009 GRC) Rebuttal REmoval of New  WH Solar AdjustMI 2" xfId="4117"/>
    <cellStyle name="_DEM-WP(C) Costs not in AURORA 2006GRC_Rebuttal Power Costs_Electric Rev Req Model (2009 GRC) Rebuttal REmoval of New  WH Solar AdjustMI 2 2" xfId="4118"/>
    <cellStyle name="_DEM-WP(C) Costs not in AURORA 2006GRC_Rebuttal Power Costs_Electric Rev Req Model (2009 GRC) Rebuttal REmoval of New  WH Solar AdjustMI 3" xfId="4119"/>
    <cellStyle name="_DEM-WP(C) Costs not in AURORA 2006GRC_Rebuttal Power Costs_Electric Rev Req Model (2009 GRC) Revised 01-18-2010" xfId="4120"/>
    <cellStyle name="_DEM-WP(C) Costs not in AURORA 2006GRC_Rebuttal Power Costs_Electric Rev Req Model (2009 GRC) Revised 01-18-2010 2" xfId="4121"/>
    <cellStyle name="_DEM-WP(C) Costs not in AURORA 2006GRC_Rebuttal Power Costs_Electric Rev Req Model (2009 GRC) Revised 01-18-2010 2 2" xfId="4122"/>
    <cellStyle name="_DEM-WP(C) Costs not in AURORA 2006GRC_Rebuttal Power Costs_Electric Rev Req Model (2009 GRC) Revised 01-18-2010 3" xfId="4123"/>
    <cellStyle name="_DEM-WP(C) Costs not in AURORA 2006GRC_Rebuttal Power Costs_Final Order Electric EXHIBIT A-1" xfId="4124"/>
    <cellStyle name="_DEM-WP(C) Costs not in AURORA 2006GRC_Rebuttal Power Costs_Final Order Electric EXHIBIT A-1 2" xfId="4125"/>
    <cellStyle name="_DEM-WP(C) Costs not in AURORA 2006GRC_Rebuttal Power Costs_Final Order Electric EXHIBIT A-1 2 2" xfId="4126"/>
    <cellStyle name="_DEM-WP(C) Costs not in AURORA 2006GRC_Rebuttal Power Costs_Final Order Electric EXHIBIT A-1 3" xfId="4127"/>
    <cellStyle name="_DEM-WP(C) Costs not in AURORA 2006GRC_ROR 5.02" xfId="271"/>
    <cellStyle name="_DEM-WP(C) Costs not in AURORA 2006GRC_ROR 5.02 2" xfId="4128"/>
    <cellStyle name="_DEM-WP(C) Costs not in AURORA 2006GRC_ROR 5.02 2 2" xfId="4129"/>
    <cellStyle name="_DEM-WP(C) Costs not in AURORA 2006GRC_ROR 5.02 3" xfId="4130"/>
    <cellStyle name="_DEM-WP(C) Costs not in AURORA 2006GRC_Transmission Workbook for May BOD" xfId="4131"/>
    <cellStyle name="_DEM-WP(C) Costs not in AURORA 2006GRC_Transmission Workbook for May BOD 2" xfId="4132"/>
    <cellStyle name="_DEM-WP(C) Costs not in AURORA 2006GRC_Wind Integration 10GRC" xfId="4133"/>
    <cellStyle name="_DEM-WP(C) Costs not in AURORA 2006GRC_Wind Integration 10GRC 2" xfId="4134"/>
    <cellStyle name="_DEM-WP(C) Costs not in AURORA 2007GRC" xfId="272"/>
    <cellStyle name="_DEM-WP(C) Costs not in AURORA 2007GRC 2" xfId="4135"/>
    <cellStyle name="_DEM-WP(C) Costs not in AURORA 2007GRC 2 2" xfId="4136"/>
    <cellStyle name="_DEM-WP(C) Costs not in AURORA 2007GRC 3" xfId="4137"/>
    <cellStyle name="_DEM-WP(C) Costs not in AURORA 2007GRC Update" xfId="4138"/>
    <cellStyle name="_DEM-WP(C) Costs not in AURORA 2007GRC Update 2" xfId="4139"/>
    <cellStyle name="_DEM-WP(C) Costs not in AURORA 2007GRC Update_NIM Summary" xfId="4140"/>
    <cellStyle name="_DEM-WP(C) Costs not in AURORA 2007GRC Update_NIM Summary 2" xfId="4141"/>
    <cellStyle name="_DEM-WP(C) Costs not in AURORA 2007GRC_16.37E Wild Horse Expansion DeferralRevwrkingfile SF" xfId="4142"/>
    <cellStyle name="_DEM-WP(C) Costs not in AURORA 2007GRC_16.37E Wild Horse Expansion DeferralRevwrkingfile SF 2" xfId="4143"/>
    <cellStyle name="_DEM-WP(C) Costs not in AURORA 2007GRC_16.37E Wild Horse Expansion DeferralRevwrkingfile SF 2 2" xfId="4144"/>
    <cellStyle name="_DEM-WP(C) Costs not in AURORA 2007GRC_16.37E Wild Horse Expansion DeferralRevwrkingfile SF 3" xfId="4145"/>
    <cellStyle name="_DEM-WP(C) Costs not in AURORA 2007GRC_2009 GRC Compl Filing - Exhibit D" xfId="4146"/>
    <cellStyle name="_DEM-WP(C) Costs not in AURORA 2007GRC_2009 GRC Compl Filing - Exhibit D 2" xfId="4147"/>
    <cellStyle name="_DEM-WP(C) Costs not in AURORA 2007GRC_Adj Bench DR 3 for Initial Briefs (Electric)" xfId="4148"/>
    <cellStyle name="_DEM-WP(C) Costs not in AURORA 2007GRC_Adj Bench DR 3 for Initial Briefs (Electric) 2" xfId="4149"/>
    <cellStyle name="_DEM-WP(C) Costs not in AURORA 2007GRC_Adj Bench DR 3 for Initial Briefs (Electric) 2 2" xfId="4150"/>
    <cellStyle name="_DEM-WP(C) Costs not in AURORA 2007GRC_Adj Bench DR 3 for Initial Briefs (Electric) 3" xfId="4151"/>
    <cellStyle name="_DEM-WP(C) Costs not in AURORA 2007GRC_Book1" xfId="4152"/>
    <cellStyle name="_DEM-WP(C) Costs not in AURORA 2007GRC_Book2" xfId="4153"/>
    <cellStyle name="_DEM-WP(C) Costs not in AURORA 2007GRC_Book2 2" xfId="4154"/>
    <cellStyle name="_DEM-WP(C) Costs not in AURORA 2007GRC_Book2 2 2" xfId="4155"/>
    <cellStyle name="_DEM-WP(C) Costs not in AURORA 2007GRC_Book2 3" xfId="4156"/>
    <cellStyle name="_DEM-WP(C) Costs not in AURORA 2007GRC_Book4" xfId="4157"/>
    <cellStyle name="_DEM-WP(C) Costs not in AURORA 2007GRC_Book4 2" xfId="4158"/>
    <cellStyle name="_DEM-WP(C) Costs not in AURORA 2007GRC_Book4 2 2" xfId="4159"/>
    <cellStyle name="_DEM-WP(C) Costs not in AURORA 2007GRC_Book4 3" xfId="4160"/>
    <cellStyle name="_DEM-WP(C) Costs not in AURORA 2007GRC_Electric Rev Req Model (2009 GRC) " xfId="273"/>
    <cellStyle name="_DEM-WP(C) Costs not in AURORA 2007GRC_Electric Rev Req Model (2009 GRC)  2" xfId="4161"/>
    <cellStyle name="_DEM-WP(C) Costs not in AURORA 2007GRC_Electric Rev Req Model (2009 GRC)  2 2" xfId="4162"/>
    <cellStyle name="_DEM-WP(C) Costs not in AURORA 2007GRC_Electric Rev Req Model (2009 GRC)  3" xfId="4163"/>
    <cellStyle name="_DEM-WP(C) Costs not in AURORA 2007GRC_Electric Rev Req Model (2009 GRC) Rebuttal" xfId="4164"/>
    <cellStyle name="_DEM-WP(C) Costs not in AURORA 2007GRC_Electric Rev Req Model (2009 GRC) Rebuttal 2" xfId="4165"/>
    <cellStyle name="_DEM-WP(C) Costs not in AURORA 2007GRC_Electric Rev Req Model (2009 GRC) Rebuttal 2 2" xfId="4166"/>
    <cellStyle name="_DEM-WP(C) Costs not in AURORA 2007GRC_Electric Rev Req Model (2009 GRC) Rebuttal 3" xfId="4167"/>
    <cellStyle name="_DEM-WP(C) Costs not in AURORA 2007GRC_Electric Rev Req Model (2009 GRC) Rebuttal REmoval of New  WH Solar AdjustMI" xfId="4168"/>
    <cellStyle name="_DEM-WP(C) Costs not in AURORA 2007GRC_Electric Rev Req Model (2009 GRC) Rebuttal REmoval of New  WH Solar AdjustMI 2" xfId="4169"/>
    <cellStyle name="_DEM-WP(C) Costs not in AURORA 2007GRC_Electric Rev Req Model (2009 GRC) Rebuttal REmoval of New  WH Solar AdjustMI 2 2" xfId="4170"/>
    <cellStyle name="_DEM-WP(C) Costs not in AURORA 2007GRC_Electric Rev Req Model (2009 GRC) Rebuttal REmoval of New  WH Solar AdjustMI 3" xfId="4171"/>
    <cellStyle name="_DEM-WP(C) Costs not in AURORA 2007GRC_Electric Rev Req Model (2009 GRC) Revised 01-18-2010" xfId="4172"/>
    <cellStyle name="_DEM-WP(C) Costs not in AURORA 2007GRC_Electric Rev Req Model (2009 GRC) Revised 01-18-2010 2" xfId="4173"/>
    <cellStyle name="_DEM-WP(C) Costs not in AURORA 2007GRC_Electric Rev Req Model (2009 GRC) Revised 01-18-2010 2 2" xfId="4174"/>
    <cellStyle name="_DEM-WP(C) Costs not in AURORA 2007GRC_Electric Rev Req Model (2009 GRC) Revised 01-18-2010 3" xfId="4175"/>
    <cellStyle name="_DEM-WP(C) Costs not in AURORA 2007GRC_Electric Rev Req Model (2010 GRC)" xfId="4176"/>
    <cellStyle name="_DEM-WP(C) Costs not in AURORA 2007GRC_Electric Rev Req Model (2010 GRC) SF" xfId="4177"/>
    <cellStyle name="_DEM-WP(C) Costs not in AURORA 2007GRC_Final Order Electric" xfId="4178"/>
    <cellStyle name="_DEM-WP(C) Costs not in AURORA 2007GRC_Final Order Electric EXHIBIT A-1" xfId="4179"/>
    <cellStyle name="_DEM-WP(C) Costs not in AURORA 2007GRC_Final Order Electric EXHIBIT A-1 2" xfId="4180"/>
    <cellStyle name="_DEM-WP(C) Costs not in AURORA 2007GRC_Final Order Electric EXHIBIT A-1 2 2" xfId="4181"/>
    <cellStyle name="_DEM-WP(C) Costs not in AURORA 2007GRC_Final Order Electric EXHIBIT A-1 3" xfId="4182"/>
    <cellStyle name="_DEM-WP(C) Costs not in AURORA 2007GRC_NIM Summary" xfId="4183"/>
    <cellStyle name="_DEM-WP(C) Costs not in AURORA 2007GRC_NIM Summary 2" xfId="4184"/>
    <cellStyle name="_DEM-WP(C) Costs not in AURORA 2007GRC_Power Costs - Comparison bx Rbtl-Staff-Jt-PC" xfId="4185"/>
    <cellStyle name="_DEM-WP(C) Costs not in AURORA 2007GRC_Power Costs - Comparison bx Rbtl-Staff-Jt-PC 2" xfId="4186"/>
    <cellStyle name="_DEM-WP(C) Costs not in AURORA 2007GRC_Power Costs - Comparison bx Rbtl-Staff-Jt-PC 2 2" xfId="4187"/>
    <cellStyle name="_DEM-WP(C) Costs not in AURORA 2007GRC_Power Costs - Comparison bx Rbtl-Staff-Jt-PC 3" xfId="4188"/>
    <cellStyle name="_DEM-WP(C) Costs not in AURORA 2007GRC_Rebuttal Power Costs" xfId="4189"/>
    <cellStyle name="_DEM-WP(C) Costs not in AURORA 2007GRC_Rebuttal Power Costs 2" xfId="4190"/>
    <cellStyle name="_DEM-WP(C) Costs not in AURORA 2007GRC_Rebuttal Power Costs 2 2" xfId="4191"/>
    <cellStyle name="_DEM-WP(C) Costs not in AURORA 2007GRC_Rebuttal Power Costs 3" xfId="4192"/>
    <cellStyle name="_DEM-WP(C) Costs not in AURORA 2007GRC_TENASKA REGULATORY ASSET" xfId="4193"/>
    <cellStyle name="_DEM-WP(C) Costs not in AURORA 2007GRC_TENASKA REGULATORY ASSET 2" xfId="4194"/>
    <cellStyle name="_DEM-WP(C) Costs not in AURORA 2007GRC_TENASKA REGULATORY ASSET 2 2" xfId="4195"/>
    <cellStyle name="_DEM-WP(C) Costs not in AURORA 2007GRC_TENASKA REGULATORY ASSET 3" xfId="4196"/>
    <cellStyle name="_DEM-WP(C) Costs not in AURORA 2007PCORC" xfId="4197"/>
    <cellStyle name="_DEM-WP(C) Costs not in AURORA 2007PCORC 2" xfId="4198"/>
    <cellStyle name="_DEM-WP(C) Costs not in AURORA 2007PCORC_Chelan PUD Power Costs (8-10)" xfId="4199"/>
    <cellStyle name="_DEM-WP(C) Costs not in AURORA 2007PCORC_NIM Summary" xfId="4200"/>
    <cellStyle name="_DEM-WP(C) Costs not in AURORA 2007PCORC_NIM Summary 2" xfId="4201"/>
    <cellStyle name="_DEM-WP(C) Costs not in AURORA 2007PCORC-5.07Update" xfId="274"/>
    <cellStyle name="_DEM-WP(C) Costs not in AURORA 2007PCORC-5.07Update 2" xfId="4202"/>
    <cellStyle name="_DEM-WP(C) Costs not in AURORA 2007PCORC-5.07Update 2 2" xfId="4203"/>
    <cellStyle name="_DEM-WP(C) Costs not in AURORA 2007PCORC-5.07Update 3" xfId="4204"/>
    <cellStyle name="_DEM-WP(C) Costs not in AURORA 2007PCORC-5.07Update_16.37E Wild Horse Expansion DeferralRevwrkingfile SF" xfId="4205"/>
    <cellStyle name="_DEM-WP(C) Costs not in AURORA 2007PCORC-5.07Update_16.37E Wild Horse Expansion DeferralRevwrkingfile SF 2" xfId="4206"/>
    <cellStyle name="_DEM-WP(C) Costs not in AURORA 2007PCORC-5.07Update_16.37E Wild Horse Expansion DeferralRevwrkingfile SF 2 2" xfId="4207"/>
    <cellStyle name="_DEM-WP(C) Costs not in AURORA 2007PCORC-5.07Update_16.37E Wild Horse Expansion DeferralRevwrkingfile SF 3" xfId="4208"/>
    <cellStyle name="_DEM-WP(C) Costs not in AURORA 2007PCORC-5.07Update_2009 GRC Compl Filing - Exhibit D" xfId="4209"/>
    <cellStyle name="_DEM-WP(C) Costs not in AURORA 2007PCORC-5.07Update_2009 GRC Compl Filing - Exhibit D 2" xfId="4210"/>
    <cellStyle name="_DEM-WP(C) Costs not in AURORA 2007PCORC-5.07Update_Adj Bench DR 3 for Initial Briefs (Electric)" xfId="4211"/>
    <cellStyle name="_DEM-WP(C) Costs not in AURORA 2007PCORC-5.07Update_Adj Bench DR 3 for Initial Briefs (Electric) 2" xfId="4212"/>
    <cellStyle name="_DEM-WP(C) Costs not in AURORA 2007PCORC-5.07Update_Adj Bench DR 3 for Initial Briefs (Electric) 2 2" xfId="4213"/>
    <cellStyle name="_DEM-WP(C) Costs not in AURORA 2007PCORC-5.07Update_Adj Bench DR 3 for Initial Briefs (Electric) 3" xfId="4214"/>
    <cellStyle name="_DEM-WP(C) Costs not in AURORA 2007PCORC-5.07Update_Book1" xfId="4215"/>
    <cellStyle name="_DEM-WP(C) Costs not in AURORA 2007PCORC-5.07Update_Book2" xfId="4216"/>
    <cellStyle name="_DEM-WP(C) Costs not in AURORA 2007PCORC-5.07Update_Book2 2" xfId="4217"/>
    <cellStyle name="_DEM-WP(C) Costs not in AURORA 2007PCORC-5.07Update_Book2 2 2" xfId="4218"/>
    <cellStyle name="_DEM-WP(C) Costs not in AURORA 2007PCORC-5.07Update_Book2 3" xfId="4219"/>
    <cellStyle name="_DEM-WP(C) Costs not in AURORA 2007PCORC-5.07Update_Book4" xfId="4220"/>
    <cellStyle name="_DEM-WP(C) Costs not in AURORA 2007PCORC-5.07Update_Book4 2" xfId="4221"/>
    <cellStyle name="_DEM-WP(C) Costs not in AURORA 2007PCORC-5.07Update_Book4 2 2" xfId="4222"/>
    <cellStyle name="_DEM-WP(C) Costs not in AURORA 2007PCORC-5.07Update_Book4 3" xfId="4223"/>
    <cellStyle name="_DEM-WP(C) Costs not in AURORA 2007PCORC-5.07Update_Chelan PUD Power Costs (8-10)" xfId="4224"/>
    <cellStyle name="_DEM-WP(C) Costs not in AURORA 2007PCORC-5.07Update_Confidential Material" xfId="4225"/>
    <cellStyle name="_DEM-WP(C) Costs not in AURORA 2007PCORC-5.07Update_DEM-WP(C) Colstrip 12 Coal Cost Forecast 2010GRC" xfId="4226"/>
    <cellStyle name="_DEM-WP(C) Costs not in AURORA 2007PCORC-5.07Update_DEM-WP(C) Production O&amp;M 2009GRC Rebuttal" xfId="275"/>
    <cellStyle name="_DEM-WP(C) Costs not in AURORA 2007PCORC-5.07Update_DEM-WP(C) Production O&amp;M 2009GRC Rebuttal 2" xfId="4227"/>
    <cellStyle name="_DEM-WP(C) Costs not in AURORA 2007PCORC-5.07Update_DEM-WP(C) Production O&amp;M 2009GRC Rebuttal 2 2" xfId="4228"/>
    <cellStyle name="_DEM-WP(C) Costs not in AURORA 2007PCORC-5.07Update_DEM-WP(C) Production O&amp;M 2009GRC Rebuttal 3" xfId="4229"/>
    <cellStyle name="_DEM-WP(C) Costs not in AURORA 2007PCORC-5.07Update_DEM-WP(C) Production O&amp;M 2009GRC Rebuttal_Adj Bench DR 3 for Initial Briefs (Electric)" xfId="4230"/>
    <cellStyle name="_DEM-WP(C) Costs not in AURORA 2007PCORC-5.07Update_DEM-WP(C) Production O&amp;M 2009GRC Rebuttal_Adj Bench DR 3 for Initial Briefs (Electric) 2" xfId="4231"/>
    <cellStyle name="_DEM-WP(C) Costs not in AURORA 2007PCORC-5.07Update_DEM-WP(C) Production O&amp;M 2009GRC Rebuttal_Adj Bench DR 3 for Initial Briefs (Electric) 2 2" xfId="4232"/>
    <cellStyle name="_DEM-WP(C) Costs not in AURORA 2007PCORC-5.07Update_DEM-WP(C) Production O&amp;M 2009GRC Rebuttal_Adj Bench DR 3 for Initial Briefs (Electric) 3" xfId="4233"/>
    <cellStyle name="_DEM-WP(C) Costs not in AURORA 2007PCORC-5.07Update_DEM-WP(C) Production O&amp;M 2009GRC Rebuttal_Book2" xfId="4234"/>
    <cellStyle name="_DEM-WP(C) Costs not in AURORA 2007PCORC-5.07Update_DEM-WP(C) Production O&amp;M 2009GRC Rebuttal_Book2 2" xfId="4235"/>
    <cellStyle name="_DEM-WP(C) Costs not in AURORA 2007PCORC-5.07Update_DEM-WP(C) Production O&amp;M 2009GRC Rebuttal_Book2 2 2" xfId="4236"/>
    <cellStyle name="_DEM-WP(C) Costs not in AURORA 2007PCORC-5.07Update_DEM-WP(C) Production O&amp;M 2009GRC Rebuttal_Book2 3" xfId="4237"/>
    <cellStyle name="_DEM-WP(C) Costs not in AURORA 2007PCORC-5.07Update_DEM-WP(C) Production O&amp;M 2009GRC Rebuttal_Book2_Adj Bench DR 3 for Initial Briefs (Electric)" xfId="4238"/>
    <cellStyle name="_DEM-WP(C) Costs not in AURORA 2007PCORC-5.07Update_DEM-WP(C) Production O&amp;M 2009GRC Rebuttal_Book2_Adj Bench DR 3 for Initial Briefs (Electric) 2" xfId="4239"/>
    <cellStyle name="_DEM-WP(C) Costs not in AURORA 2007PCORC-5.07Update_DEM-WP(C) Production O&amp;M 2009GRC Rebuttal_Book2_Adj Bench DR 3 for Initial Briefs (Electric) 2 2" xfId="4240"/>
    <cellStyle name="_DEM-WP(C) Costs not in AURORA 2007PCORC-5.07Update_DEM-WP(C) Production O&amp;M 2009GRC Rebuttal_Book2_Adj Bench DR 3 for Initial Briefs (Electric) 3" xfId="4241"/>
    <cellStyle name="_DEM-WP(C) Costs not in AURORA 2007PCORC-5.07Update_DEM-WP(C) Production O&amp;M 2009GRC Rebuttal_Book2_Electric Rev Req Model (2009 GRC) Rebuttal" xfId="4242"/>
    <cellStyle name="_DEM-WP(C) Costs not in AURORA 2007PCORC-5.07Update_DEM-WP(C) Production O&amp;M 2009GRC Rebuttal_Book2_Electric Rev Req Model (2009 GRC) Rebuttal 2" xfId="4243"/>
    <cellStyle name="_DEM-WP(C) Costs not in AURORA 2007PCORC-5.07Update_DEM-WP(C) Production O&amp;M 2009GRC Rebuttal_Book2_Electric Rev Req Model (2009 GRC) Rebuttal 2 2" xfId="4244"/>
    <cellStyle name="_DEM-WP(C) Costs not in AURORA 2007PCORC-5.07Update_DEM-WP(C) Production O&amp;M 2009GRC Rebuttal_Book2_Electric Rev Req Model (2009 GRC) Rebuttal 3" xfId="4245"/>
    <cellStyle name="_DEM-WP(C) Costs not in AURORA 2007PCORC-5.07Update_DEM-WP(C) Production O&amp;M 2009GRC Rebuttal_Book2_Electric Rev Req Model (2009 GRC) Rebuttal REmoval of New  WH Solar AdjustMI" xfId="4246"/>
    <cellStyle name="_DEM-WP(C) Costs not in AURORA 2007PCORC-5.07Update_DEM-WP(C) Production O&amp;M 2009GRC Rebuttal_Book2_Electric Rev Req Model (2009 GRC) Rebuttal REmoval of New  WH Solar AdjustMI 2" xfId="4247"/>
    <cellStyle name="_DEM-WP(C) Costs not in AURORA 2007PCORC-5.07Update_DEM-WP(C) Production O&amp;M 2009GRC Rebuttal_Book2_Electric Rev Req Model (2009 GRC) Rebuttal REmoval of New  WH Solar AdjustMI 2 2" xfId="4248"/>
    <cellStyle name="_DEM-WP(C) Costs not in AURORA 2007PCORC-5.07Update_DEM-WP(C) Production O&amp;M 2009GRC Rebuttal_Book2_Electric Rev Req Model (2009 GRC) Rebuttal REmoval of New  WH Solar AdjustMI 3" xfId="4249"/>
    <cellStyle name="_DEM-WP(C) Costs not in AURORA 2007PCORC-5.07Update_DEM-WP(C) Production O&amp;M 2009GRC Rebuttal_Book2_Electric Rev Req Model (2009 GRC) Revised 01-18-2010" xfId="4250"/>
    <cellStyle name="_DEM-WP(C) Costs not in AURORA 2007PCORC-5.07Update_DEM-WP(C) Production O&amp;M 2009GRC Rebuttal_Book2_Electric Rev Req Model (2009 GRC) Revised 01-18-2010 2" xfId="4251"/>
    <cellStyle name="_DEM-WP(C) Costs not in AURORA 2007PCORC-5.07Update_DEM-WP(C) Production O&amp;M 2009GRC Rebuttal_Book2_Electric Rev Req Model (2009 GRC) Revised 01-18-2010 2 2" xfId="4252"/>
    <cellStyle name="_DEM-WP(C) Costs not in AURORA 2007PCORC-5.07Update_DEM-WP(C) Production O&amp;M 2009GRC Rebuttal_Book2_Electric Rev Req Model (2009 GRC) Revised 01-18-2010 3" xfId="4253"/>
    <cellStyle name="_DEM-WP(C) Costs not in AURORA 2007PCORC-5.07Update_DEM-WP(C) Production O&amp;M 2009GRC Rebuttal_Book2_Final Order Electric EXHIBIT A-1" xfId="4254"/>
    <cellStyle name="_DEM-WP(C) Costs not in AURORA 2007PCORC-5.07Update_DEM-WP(C) Production O&amp;M 2009GRC Rebuttal_Book2_Final Order Electric EXHIBIT A-1 2" xfId="4255"/>
    <cellStyle name="_DEM-WP(C) Costs not in AURORA 2007PCORC-5.07Update_DEM-WP(C) Production O&amp;M 2009GRC Rebuttal_Book2_Final Order Electric EXHIBIT A-1 2 2" xfId="4256"/>
    <cellStyle name="_DEM-WP(C) Costs not in AURORA 2007PCORC-5.07Update_DEM-WP(C) Production O&amp;M 2009GRC Rebuttal_Book2_Final Order Electric EXHIBIT A-1 3" xfId="4257"/>
    <cellStyle name="_DEM-WP(C) Costs not in AURORA 2007PCORC-5.07Update_DEM-WP(C) Production O&amp;M 2009GRC Rebuttal_Electric Rev Req Model (2009 GRC) Rebuttal" xfId="4258"/>
    <cellStyle name="_DEM-WP(C) Costs not in AURORA 2007PCORC-5.07Update_DEM-WP(C) Production O&amp;M 2009GRC Rebuttal_Electric Rev Req Model (2009 GRC) Rebuttal 2" xfId="4259"/>
    <cellStyle name="_DEM-WP(C) Costs not in AURORA 2007PCORC-5.07Update_DEM-WP(C) Production O&amp;M 2009GRC Rebuttal_Electric Rev Req Model (2009 GRC) Rebuttal 2 2" xfId="4260"/>
    <cellStyle name="_DEM-WP(C) Costs not in AURORA 2007PCORC-5.07Update_DEM-WP(C) Production O&amp;M 2009GRC Rebuttal_Electric Rev Req Model (2009 GRC) Rebuttal 3" xfId="4261"/>
    <cellStyle name="_DEM-WP(C) Costs not in AURORA 2007PCORC-5.07Update_DEM-WP(C) Production O&amp;M 2009GRC Rebuttal_Electric Rev Req Model (2009 GRC) Rebuttal REmoval of New  WH Solar AdjustMI" xfId="4262"/>
    <cellStyle name="_DEM-WP(C) Costs not in AURORA 2007PCORC-5.07Update_DEM-WP(C) Production O&amp;M 2009GRC Rebuttal_Electric Rev Req Model (2009 GRC) Rebuttal REmoval of New  WH Solar AdjustMI 2" xfId="4263"/>
    <cellStyle name="_DEM-WP(C) Costs not in AURORA 2007PCORC-5.07Update_DEM-WP(C) Production O&amp;M 2009GRC Rebuttal_Electric Rev Req Model (2009 GRC) Rebuttal REmoval of New  WH Solar AdjustMI 2 2" xfId="4264"/>
    <cellStyle name="_DEM-WP(C) Costs not in AURORA 2007PCORC-5.07Update_DEM-WP(C) Production O&amp;M 2009GRC Rebuttal_Electric Rev Req Model (2009 GRC) Rebuttal REmoval of New  WH Solar AdjustMI 3" xfId="4265"/>
    <cellStyle name="_DEM-WP(C) Costs not in AURORA 2007PCORC-5.07Update_DEM-WP(C) Production O&amp;M 2009GRC Rebuttal_Electric Rev Req Model (2009 GRC) Revised 01-18-2010" xfId="4266"/>
    <cellStyle name="_DEM-WP(C) Costs not in AURORA 2007PCORC-5.07Update_DEM-WP(C) Production O&amp;M 2009GRC Rebuttal_Electric Rev Req Model (2009 GRC) Revised 01-18-2010 2" xfId="4267"/>
    <cellStyle name="_DEM-WP(C) Costs not in AURORA 2007PCORC-5.07Update_DEM-WP(C) Production O&amp;M 2009GRC Rebuttal_Electric Rev Req Model (2009 GRC) Revised 01-18-2010 2 2" xfId="4268"/>
    <cellStyle name="_DEM-WP(C) Costs not in AURORA 2007PCORC-5.07Update_DEM-WP(C) Production O&amp;M 2009GRC Rebuttal_Electric Rev Req Model (2009 GRC) Revised 01-18-2010 3" xfId="4269"/>
    <cellStyle name="_DEM-WP(C) Costs not in AURORA 2007PCORC-5.07Update_DEM-WP(C) Production O&amp;M 2009GRC Rebuttal_Final Order Electric EXHIBIT A-1" xfId="4270"/>
    <cellStyle name="_DEM-WP(C) Costs not in AURORA 2007PCORC-5.07Update_DEM-WP(C) Production O&amp;M 2009GRC Rebuttal_Final Order Electric EXHIBIT A-1 2" xfId="4271"/>
    <cellStyle name="_DEM-WP(C) Costs not in AURORA 2007PCORC-5.07Update_DEM-WP(C) Production O&amp;M 2009GRC Rebuttal_Final Order Electric EXHIBIT A-1 2 2" xfId="4272"/>
    <cellStyle name="_DEM-WP(C) Costs not in AURORA 2007PCORC-5.07Update_DEM-WP(C) Production O&amp;M 2009GRC Rebuttal_Final Order Electric EXHIBIT A-1 3" xfId="4273"/>
    <cellStyle name="_DEM-WP(C) Costs not in AURORA 2007PCORC-5.07Update_DEM-WP(C) Production O&amp;M 2009GRC Rebuttal_Rebuttal Power Costs" xfId="4274"/>
    <cellStyle name="_DEM-WP(C) Costs not in AURORA 2007PCORC-5.07Update_DEM-WP(C) Production O&amp;M 2009GRC Rebuttal_Rebuttal Power Costs 2" xfId="4275"/>
    <cellStyle name="_DEM-WP(C) Costs not in AURORA 2007PCORC-5.07Update_DEM-WP(C) Production O&amp;M 2009GRC Rebuttal_Rebuttal Power Costs 2 2" xfId="4276"/>
    <cellStyle name="_DEM-WP(C) Costs not in AURORA 2007PCORC-5.07Update_DEM-WP(C) Production O&amp;M 2009GRC Rebuttal_Rebuttal Power Costs 3" xfId="4277"/>
    <cellStyle name="_DEM-WP(C) Costs not in AURORA 2007PCORC-5.07Update_DEM-WP(C) Production O&amp;M 2009GRC Rebuttal_Rebuttal Power Costs_Adj Bench DR 3 for Initial Briefs (Electric)" xfId="4278"/>
    <cellStyle name="_DEM-WP(C) Costs not in AURORA 2007PCORC-5.07Update_DEM-WP(C) Production O&amp;M 2009GRC Rebuttal_Rebuttal Power Costs_Adj Bench DR 3 for Initial Briefs (Electric) 2" xfId="4279"/>
    <cellStyle name="_DEM-WP(C) Costs not in AURORA 2007PCORC-5.07Update_DEM-WP(C) Production O&amp;M 2009GRC Rebuttal_Rebuttal Power Costs_Adj Bench DR 3 for Initial Briefs (Electric) 2 2" xfId="4280"/>
    <cellStyle name="_DEM-WP(C) Costs not in AURORA 2007PCORC-5.07Update_DEM-WP(C) Production O&amp;M 2009GRC Rebuttal_Rebuttal Power Costs_Adj Bench DR 3 for Initial Briefs (Electric) 3" xfId="4281"/>
    <cellStyle name="_DEM-WP(C) Costs not in AURORA 2007PCORC-5.07Update_DEM-WP(C) Production O&amp;M 2009GRC Rebuttal_Rebuttal Power Costs_Electric Rev Req Model (2009 GRC) Rebuttal" xfId="4282"/>
    <cellStyle name="_DEM-WP(C) Costs not in AURORA 2007PCORC-5.07Update_DEM-WP(C) Production O&amp;M 2009GRC Rebuttal_Rebuttal Power Costs_Electric Rev Req Model (2009 GRC) Rebuttal 2" xfId="4283"/>
    <cellStyle name="_DEM-WP(C) Costs not in AURORA 2007PCORC-5.07Update_DEM-WP(C) Production O&amp;M 2009GRC Rebuttal_Rebuttal Power Costs_Electric Rev Req Model (2009 GRC) Rebuttal 2 2" xfId="4284"/>
    <cellStyle name="_DEM-WP(C) Costs not in AURORA 2007PCORC-5.07Update_DEM-WP(C) Production O&amp;M 2009GRC Rebuttal_Rebuttal Power Costs_Electric Rev Req Model (2009 GRC) Rebuttal 3" xfId="4285"/>
    <cellStyle name="_DEM-WP(C) Costs not in AURORA 2007PCORC-5.07Update_DEM-WP(C) Production O&amp;M 2009GRC Rebuttal_Rebuttal Power Costs_Electric Rev Req Model (2009 GRC) Rebuttal REmoval of New  WH Solar AdjustMI" xfId="4286"/>
    <cellStyle name="_DEM-WP(C) Costs not in AURORA 2007PCORC-5.07Update_DEM-WP(C) Production O&amp;M 2009GRC Rebuttal_Rebuttal Power Costs_Electric Rev Req Model (2009 GRC) Rebuttal REmoval of New  WH Solar AdjustMI 2" xfId="4287"/>
    <cellStyle name="_DEM-WP(C) Costs not in AURORA 2007PCORC-5.07Update_DEM-WP(C) Production O&amp;M 2009GRC Rebuttal_Rebuttal Power Costs_Electric Rev Req Model (2009 GRC) Rebuttal REmoval of New  WH Solar AdjustMI 2 2" xfId="4288"/>
    <cellStyle name="_DEM-WP(C) Costs not in AURORA 2007PCORC-5.07Update_DEM-WP(C) Production O&amp;M 2009GRC Rebuttal_Rebuttal Power Costs_Electric Rev Req Model (2009 GRC) Rebuttal REmoval of New  WH Solar AdjustMI 3" xfId="4289"/>
    <cellStyle name="_DEM-WP(C) Costs not in AURORA 2007PCORC-5.07Update_DEM-WP(C) Production O&amp;M 2009GRC Rebuttal_Rebuttal Power Costs_Electric Rev Req Model (2009 GRC) Revised 01-18-2010" xfId="4290"/>
    <cellStyle name="_DEM-WP(C) Costs not in AURORA 2007PCORC-5.07Update_DEM-WP(C) Production O&amp;M 2009GRC Rebuttal_Rebuttal Power Costs_Electric Rev Req Model (2009 GRC) Revised 01-18-2010 2" xfId="4291"/>
    <cellStyle name="_DEM-WP(C) Costs not in AURORA 2007PCORC-5.07Update_DEM-WP(C) Production O&amp;M 2009GRC Rebuttal_Rebuttal Power Costs_Electric Rev Req Model (2009 GRC) Revised 01-18-2010 2 2" xfId="4292"/>
    <cellStyle name="_DEM-WP(C) Costs not in AURORA 2007PCORC-5.07Update_DEM-WP(C) Production O&amp;M 2009GRC Rebuttal_Rebuttal Power Costs_Electric Rev Req Model (2009 GRC) Revised 01-18-2010 3" xfId="4293"/>
    <cellStyle name="_DEM-WP(C) Costs not in AURORA 2007PCORC-5.07Update_DEM-WP(C) Production O&amp;M 2009GRC Rebuttal_Rebuttal Power Costs_Final Order Electric EXHIBIT A-1" xfId="4294"/>
    <cellStyle name="_DEM-WP(C) Costs not in AURORA 2007PCORC-5.07Update_DEM-WP(C) Production O&amp;M 2009GRC Rebuttal_Rebuttal Power Costs_Final Order Electric EXHIBIT A-1 2" xfId="4295"/>
    <cellStyle name="_DEM-WP(C) Costs not in AURORA 2007PCORC-5.07Update_DEM-WP(C) Production O&amp;M 2009GRC Rebuttal_Rebuttal Power Costs_Final Order Electric EXHIBIT A-1 2 2" xfId="4296"/>
    <cellStyle name="_DEM-WP(C) Costs not in AURORA 2007PCORC-5.07Update_DEM-WP(C) Production O&amp;M 2009GRC Rebuttal_Rebuttal Power Costs_Final Order Electric EXHIBIT A-1 3" xfId="4297"/>
    <cellStyle name="_DEM-WP(C) Costs not in AURORA 2007PCORC-5.07Update_DEM-WP(C) Production O&amp;M 2010GRC As-Filed" xfId="4298"/>
    <cellStyle name="_DEM-WP(C) Costs not in AURORA 2007PCORC-5.07Update_DEM-WP(C) Production O&amp;M 2010GRC As-Filed 2" xfId="4299"/>
    <cellStyle name="_DEM-WP(C) Costs not in AURORA 2007PCORC-5.07Update_Electric Rev Req Model (2009 GRC) " xfId="276"/>
    <cellStyle name="_DEM-WP(C) Costs not in AURORA 2007PCORC-5.07Update_Electric Rev Req Model (2009 GRC)  2" xfId="4300"/>
    <cellStyle name="_DEM-WP(C) Costs not in AURORA 2007PCORC-5.07Update_Electric Rev Req Model (2009 GRC)  2 2" xfId="4301"/>
    <cellStyle name="_DEM-WP(C) Costs not in AURORA 2007PCORC-5.07Update_Electric Rev Req Model (2009 GRC)  3" xfId="4302"/>
    <cellStyle name="_DEM-WP(C) Costs not in AURORA 2007PCORC-5.07Update_Electric Rev Req Model (2009 GRC) Rebuttal" xfId="4303"/>
    <cellStyle name="_DEM-WP(C) Costs not in AURORA 2007PCORC-5.07Update_Electric Rev Req Model (2009 GRC) Rebuttal 2" xfId="4304"/>
    <cellStyle name="_DEM-WP(C) Costs not in AURORA 2007PCORC-5.07Update_Electric Rev Req Model (2009 GRC) Rebuttal 2 2" xfId="4305"/>
    <cellStyle name="_DEM-WP(C) Costs not in AURORA 2007PCORC-5.07Update_Electric Rev Req Model (2009 GRC) Rebuttal 3" xfId="4306"/>
    <cellStyle name="_DEM-WP(C) Costs not in AURORA 2007PCORC-5.07Update_Electric Rev Req Model (2009 GRC) Rebuttal REmoval of New  WH Solar AdjustMI" xfId="4307"/>
    <cellStyle name="_DEM-WP(C) Costs not in AURORA 2007PCORC-5.07Update_Electric Rev Req Model (2009 GRC) Rebuttal REmoval of New  WH Solar AdjustMI 2" xfId="4308"/>
    <cellStyle name="_DEM-WP(C) Costs not in AURORA 2007PCORC-5.07Update_Electric Rev Req Model (2009 GRC) Rebuttal REmoval of New  WH Solar AdjustMI 2 2" xfId="4309"/>
    <cellStyle name="_DEM-WP(C) Costs not in AURORA 2007PCORC-5.07Update_Electric Rev Req Model (2009 GRC) Rebuttal REmoval of New  WH Solar AdjustMI 3" xfId="4310"/>
    <cellStyle name="_DEM-WP(C) Costs not in AURORA 2007PCORC-5.07Update_Electric Rev Req Model (2009 GRC) Revised 01-18-2010" xfId="4311"/>
    <cellStyle name="_DEM-WP(C) Costs not in AURORA 2007PCORC-5.07Update_Electric Rev Req Model (2009 GRC) Revised 01-18-2010 2" xfId="4312"/>
    <cellStyle name="_DEM-WP(C) Costs not in AURORA 2007PCORC-5.07Update_Electric Rev Req Model (2009 GRC) Revised 01-18-2010 2 2" xfId="4313"/>
    <cellStyle name="_DEM-WP(C) Costs not in AURORA 2007PCORC-5.07Update_Electric Rev Req Model (2009 GRC) Revised 01-18-2010 3" xfId="4314"/>
    <cellStyle name="_DEM-WP(C) Costs not in AURORA 2007PCORC-5.07Update_Electric Rev Req Model (2010 GRC)" xfId="4315"/>
    <cellStyle name="_DEM-WP(C) Costs not in AURORA 2007PCORC-5.07Update_Electric Rev Req Model (2010 GRC) SF" xfId="4316"/>
    <cellStyle name="_DEM-WP(C) Costs not in AURORA 2007PCORC-5.07Update_Final Order Electric" xfId="4317"/>
    <cellStyle name="_DEM-WP(C) Costs not in AURORA 2007PCORC-5.07Update_Final Order Electric EXHIBIT A-1" xfId="4318"/>
    <cellStyle name="_DEM-WP(C) Costs not in AURORA 2007PCORC-5.07Update_Final Order Electric EXHIBIT A-1 2" xfId="4319"/>
    <cellStyle name="_DEM-WP(C) Costs not in AURORA 2007PCORC-5.07Update_Final Order Electric EXHIBIT A-1 2 2" xfId="4320"/>
    <cellStyle name="_DEM-WP(C) Costs not in AURORA 2007PCORC-5.07Update_Final Order Electric EXHIBIT A-1 3" xfId="4321"/>
    <cellStyle name="_DEM-WP(C) Costs not in AURORA 2007PCORC-5.07Update_NIM Summary" xfId="4322"/>
    <cellStyle name="_DEM-WP(C) Costs not in AURORA 2007PCORC-5.07Update_NIM Summary 09GRC" xfId="4323"/>
    <cellStyle name="_DEM-WP(C) Costs not in AURORA 2007PCORC-5.07Update_NIM Summary 09GRC 2" xfId="4324"/>
    <cellStyle name="_DEM-WP(C) Costs not in AURORA 2007PCORC-5.07Update_NIM Summary 09GRC_NIM Summary" xfId="4325"/>
    <cellStyle name="_DEM-WP(C) Costs not in AURORA 2007PCORC-5.07Update_NIM Summary 09GRC_NIM Summary 2" xfId="4326"/>
    <cellStyle name="_DEM-WP(C) Costs not in AURORA 2007PCORC-5.07Update_NIM Summary 2" xfId="4327"/>
    <cellStyle name="_DEM-WP(C) Costs not in AURORA 2007PCORC-5.07Update_NIM Summary 3" xfId="4328"/>
    <cellStyle name="_DEM-WP(C) Costs not in AURORA 2007PCORC-5.07Update_NIM Summary 4" xfId="4329"/>
    <cellStyle name="_DEM-WP(C) Costs not in AURORA 2007PCORC-5.07Update_NIM Summary 5" xfId="4330"/>
    <cellStyle name="_DEM-WP(C) Costs not in AURORA 2007PCORC-5.07Update_NIM Summary 6" xfId="4331"/>
    <cellStyle name="_DEM-WP(C) Costs not in AURORA 2007PCORC-5.07Update_NIM Summary 7" xfId="4332"/>
    <cellStyle name="_DEM-WP(C) Costs not in AURORA 2007PCORC-5.07Update_NIM Summary 8" xfId="4333"/>
    <cellStyle name="_DEM-WP(C) Costs not in AURORA 2007PCORC-5.07Update_NIM Summary 9" xfId="4334"/>
    <cellStyle name="_DEM-WP(C) Costs not in AURORA 2007PCORC-5.07Update_Power Costs - Comparison bx Rbtl-Staff-Jt-PC" xfId="4335"/>
    <cellStyle name="_DEM-WP(C) Costs not in AURORA 2007PCORC-5.07Update_Power Costs - Comparison bx Rbtl-Staff-Jt-PC 2" xfId="4336"/>
    <cellStyle name="_DEM-WP(C) Costs not in AURORA 2007PCORC-5.07Update_Power Costs - Comparison bx Rbtl-Staff-Jt-PC 2 2" xfId="4337"/>
    <cellStyle name="_DEM-WP(C) Costs not in AURORA 2007PCORC-5.07Update_Power Costs - Comparison bx Rbtl-Staff-Jt-PC 3" xfId="4338"/>
    <cellStyle name="_DEM-WP(C) Costs not in AURORA 2007PCORC-5.07Update_Rebuttal Power Costs" xfId="4339"/>
    <cellStyle name="_DEM-WP(C) Costs not in AURORA 2007PCORC-5.07Update_Rebuttal Power Costs 2" xfId="4340"/>
    <cellStyle name="_DEM-WP(C) Costs not in AURORA 2007PCORC-5.07Update_Rebuttal Power Costs 2 2" xfId="4341"/>
    <cellStyle name="_DEM-WP(C) Costs not in AURORA 2007PCORC-5.07Update_Rebuttal Power Costs 3" xfId="4342"/>
    <cellStyle name="_DEM-WP(C) Costs not in AURORA 2007PCORC-5.07Update_TENASKA REGULATORY ASSET" xfId="4343"/>
    <cellStyle name="_DEM-WP(C) Costs not in AURORA 2007PCORC-5.07Update_TENASKA REGULATORY ASSET 2" xfId="4344"/>
    <cellStyle name="_DEM-WP(C) Costs not in AURORA 2007PCORC-5.07Update_TENASKA REGULATORY ASSET 2 2" xfId="4345"/>
    <cellStyle name="_DEM-WP(C) Costs not in AURORA 2007PCORC-5.07Update_TENASKA REGULATORY ASSET 3" xfId="4346"/>
    <cellStyle name="_DEM-WP(C) Costs Not In AURORA 2009GRC" xfId="4347"/>
    <cellStyle name="_DEM-WP(C) Prod O&amp;M 2007GRC" xfId="277"/>
    <cellStyle name="_DEM-WP(C) Prod O&amp;M 2007GRC 2" xfId="4348"/>
    <cellStyle name="_DEM-WP(C) Prod O&amp;M 2007GRC 2 2" xfId="4349"/>
    <cellStyle name="_DEM-WP(C) Prod O&amp;M 2007GRC 3" xfId="4350"/>
    <cellStyle name="_DEM-WP(C) Prod O&amp;M 2007GRC_Adj Bench DR 3 for Initial Briefs (Electric)" xfId="4351"/>
    <cellStyle name="_DEM-WP(C) Prod O&amp;M 2007GRC_Adj Bench DR 3 for Initial Briefs (Electric) 2" xfId="4352"/>
    <cellStyle name="_DEM-WP(C) Prod O&amp;M 2007GRC_Adj Bench DR 3 for Initial Briefs (Electric) 2 2" xfId="4353"/>
    <cellStyle name="_DEM-WP(C) Prod O&amp;M 2007GRC_Adj Bench DR 3 for Initial Briefs (Electric) 3" xfId="4354"/>
    <cellStyle name="_DEM-WP(C) Prod O&amp;M 2007GRC_Book2" xfId="4355"/>
    <cellStyle name="_DEM-WP(C) Prod O&amp;M 2007GRC_Book2 2" xfId="4356"/>
    <cellStyle name="_DEM-WP(C) Prod O&amp;M 2007GRC_Book2 2 2" xfId="4357"/>
    <cellStyle name="_DEM-WP(C) Prod O&amp;M 2007GRC_Book2 3" xfId="4358"/>
    <cellStyle name="_DEM-WP(C) Prod O&amp;M 2007GRC_Book2_Adj Bench DR 3 for Initial Briefs (Electric)" xfId="4359"/>
    <cellStyle name="_DEM-WP(C) Prod O&amp;M 2007GRC_Book2_Adj Bench DR 3 for Initial Briefs (Electric) 2" xfId="4360"/>
    <cellStyle name="_DEM-WP(C) Prod O&amp;M 2007GRC_Book2_Adj Bench DR 3 for Initial Briefs (Electric) 2 2" xfId="4361"/>
    <cellStyle name="_DEM-WP(C) Prod O&amp;M 2007GRC_Book2_Adj Bench DR 3 for Initial Briefs (Electric) 3" xfId="4362"/>
    <cellStyle name="_DEM-WP(C) Prod O&amp;M 2007GRC_Book2_Electric Rev Req Model (2009 GRC) Rebuttal" xfId="4363"/>
    <cellStyle name="_DEM-WP(C) Prod O&amp;M 2007GRC_Book2_Electric Rev Req Model (2009 GRC) Rebuttal 2" xfId="4364"/>
    <cellStyle name="_DEM-WP(C) Prod O&amp;M 2007GRC_Book2_Electric Rev Req Model (2009 GRC) Rebuttal 2 2" xfId="4365"/>
    <cellStyle name="_DEM-WP(C) Prod O&amp;M 2007GRC_Book2_Electric Rev Req Model (2009 GRC) Rebuttal 3" xfId="4366"/>
    <cellStyle name="_DEM-WP(C) Prod O&amp;M 2007GRC_Book2_Electric Rev Req Model (2009 GRC) Rebuttal REmoval of New  WH Solar AdjustMI" xfId="4367"/>
    <cellStyle name="_DEM-WP(C) Prod O&amp;M 2007GRC_Book2_Electric Rev Req Model (2009 GRC) Rebuttal REmoval of New  WH Solar AdjustMI 2" xfId="4368"/>
    <cellStyle name="_DEM-WP(C) Prod O&amp;M 2007GRC_Book2_Electric Rev Req Model (2009 GRC) Rebuttal REmoval of New  WH Solar AdjustMI 2 2" xfId="4369"/>
    <cellStyle name="_DEM-WP(C) Prod O&amp;M 2007GRC_Book2_Electric Rev Req Model (2009 GRC) Rebuttal REmoval of New  WH Solar AdjustMI 3" xfId="4370"/>
    <cellStyle name="_DEM-WP(C) Prod O&amp;M 2007GRC_Book2_Electric Rev Req Model (2009 GRC) Revised 01-18-2010" xfId="4371"/>
    <cellStyle name="_DEM-WP(C) Prod O&amp;M 2007GRC_Book2_Electric Rev Req Model (2009 GRC) Revised 01-18-2010 2" xfId="4372"/>
    <cellStyle name="_DEM-WP(C) Prod O&amp;M 2007GRC_Book2_Electric Rev Req Model (2009 GRC) Revised 01-18-2010 2 2" xfId="4373"/>
    <cellStyle name="_DEM-WP(C) Prod O&amp;M 2007GRC_Book2_Electric Rev Req Model (2009 GRC) Revised 01-18-2010 3" xfId="4374"/>
    <cellStyle name="_DEM-WP(C) Prod O&amp;M 2007GRC_Book2_Final Order Electric EXHIBIT A-1" xfId="4375"/>
    <cellStyle name="_DEM-WP(C) Prod O&amp;M 2007GRC_Book2_Final Order Electric EXHIBIT A-1 2" xfId="4376"/>
    <cellStyle name="_DEM-WP(C) Prod O&amp;M 2007GRC_Book2_Final Order Electric EXHIBIT A-1 2 2" xfId="4377"/>
    <cellStyle name="_DEM-WP(C) Prod O&amp;M 2007GRC_Book2_Final Order Electric EXHIBIT A-1 3" xfId="4378"/>
    <cellStyle name="_DEM-WP(C) Prod O&amp;M 2007GRC_Confidential Material" xfId="4379"/>
    <cellStyle name="_DEM-WP(C) Prod O&amp;M 2007GRC_DEM-WP(C) Colstrip 12 Coal Cost Forecast 2010GRC" xfId="4380"/>
    <cellStyle name="_DEM-WP(C) Prod O&amp;M 2007GRC_DEM-WP(C) Production O&amp;M 2010GRC As-Filed" xfId="4381"/>
    <cellStyle name="_DEM-WP(C) Prod O&amp;M 2007GRC_DEM-WP(C) Production O&amp;M 2010GRC As-Filed 2" xfId="4382"/>
    <cellStyle name="_DEM-WP(C) Prod O&amp;M 2007GRC_Electric Rev Req Model (2009 GRC) Rebuttal" xfId="4383"/>
    <cellStyle name="_DEM-WP(C) Prod O&amp;M 2007GRC_Electric Rev Req Model (2009 GRC) Rebuttal 2" xfId="4384"/>
    <cellStyle name="_DEM-WP(C) Prod O&amp;M 2007GRC_Electric Rev Req Model (2009 GRC) Rebuttal 2 2" xfId="4385"/>
    <cellStyle name="_DEM-WP(C) Prod O&amp;M 2007GRC_Electric Rev Req Model (2009 GRC) Rebuttal 3" xfId="4386"/>
    <cellStyle name="_DEM-WP(C) Prod O&amp;M 2007GRC_Electric Rev Req Model (2009 GRC) Rebuttal REmoval of New  WH Solar AdjustMI" xfId="4387"/>
    <cellStyle name="_DEM-WP(C) Prod O&amp;M 2007GRC_Electric Rev Req Model (2009 GRC) Rebuttal REmoval of New  WH Solar AdjustMI 2" xfId="4388"/>
    <cellStyle name="_DEM-WP(C) Prod O&amp;M 2007GRC_Electric Rev Req Model (2009 GRC) Rebuttal REmoval of New  WH Solar AdjustMI 2 2" xfId="4389"/>
    <cellStyle name="_DEM-WP(C) Prod O&amp;M 2007GRC_Electric Rev Req Model (2009 GRC) Rebuttal REmoval of New  WH Solar AdjustMI 3" xfId="4390"/>
    <cellStyle name="_DEM-WP(C) Prod O&amp;M 2007GRC_Electric Rev Req Model (2009 GRC) Revised 01-18-2010" xfId="4391"/>
    <cellStyle name="_DEM-WP(C) Prod O&amp;M 2007GRC_Electric Rev Req Model (2009 GRC) Revised 01-18-2010 2" xfId="4392"/>
    <cellStyle name="_DEM-WP(C) Prod O&amp;M 2007GRC_Electric Rev Req Model (2009 GRC) Revised 01-18-2010 2 2" xfId="4393"/>
    <cellStyle name="_DEM-WP(C) Prod O&amp;M 2007GRC_Electric Rev Req Model (2009 GRC) Revised 01-18-2010 3" xfId="4394"/>
    <cellStyle name="_DEM-WP(C) Prod O&amp;M 2007GRC_Final Order Electric EXHIBIT A-1" xfId="4395"/>
    <cellStyle name="_DEM-WP(C) Prod O&amp;M 2007GRC_Final Order Electric EXHIBIT A-1 2" xfId="4396"/>
    <cellStyle name="_DEM-WP(C) Prod O&amp;M 2007GRC_Final Order Electric EXHIBIT A-1 2 2" xfId="4397"/>
    <cellStyle name="_DEM-WP(C) Prod O&amp;M 2007GRC_Final Order Electric EXHIBIT A-1 3" xfId="4398"/>
    <cellStyle name="_DEM-WP(C) Prod O&amp;M 2007GRC_Rebuttal Power Costs" xfId="4399"/>
    <cellStyle name="_DEM-WP(C) Prod O&amp;M 2007GRC_Rebuttal Power Costs 2" xfId="4400"/>
    <cellStyle name="_DEM-WP(C) Prod O&amp;M 2007GRC_Rebuttal Power Costs 2 2" xfId="4401"/>
    <cellStyle name="_DEM-WP(C) Prod O&amp;M 2007GRC_Rebuttal Power Costs 3" xfId="4402"/>
    <cellStyle name="_DEM-WP(C) Prod O&amp;M 2007GRC_Rebuttal Power Costs_Adj Bench DR 3 for Initial Briefs (Electric)" xfId="4403"/>
    <cellStyle name="_DEM-WP(C) Prod O&amp;M 2007GRC_Rebuttal Power Costs_Adj Bench DR 3 for Initial Briefs (Electric) 2" xfId="4404"/>
    <cellStyle name="_DEM-WP(C) Prod O&amp;M 2007GRC_Rebuttal Power Costs_Adj Bench DR 3 for Initial Briefs (Electric) 2 2" xfId="4405"/>
    <cellStyle name="_DEM-WP(C) Prod O&amp;M 2007GRC_Rebuttal Power Costs_Adj Bench DR 3 for Initial Briefs (Electric) 3" xfId="4406"/>
    <cellStyle name="_DEM-WP(C) Prod O&amp;M 2007GRC_Rebuttal Power Costs_Electric Rev Req Model (2009 GRC) Rebuttal" xfId="4407"/>
    <cellStyle name="_DEM-WP(C) Prod O&amp;M 2007GRC_Rebuttal Power Costs_Electric Rev Req Model (2009 GRC) Rebuttal 2" xfId="4408"/>
    <cellStyle name="_DEM-WP(C) Prod O&amp;M 2007GRC_Rebuttal Power Costs_Electric Rev Req Model (2009 GRC) Rebuttal 2 2" xfId="4409"/>
    <cellStyle name="_DEM-WP(C) Prod O&amp;M 2007GRC_Rebuttal Power Costs_Electric Rev Req Model (2009 GRC) Rebuttal 3" xfId="4410"/>
    <cellStyle name="_DEM-WP(C) Prod O&amp;M 2007GRC_Rebuttal Power Costs_Electric Rev Req Model (2009 GRC) Rebuttal REmoval of New  WH Solar AdjustMI" xfId="4411"/>
    <cellStyle name="_DEM-WP(C) Prod O&amp;M 2007GRC_Rebuttal Power Costs_Electric Rev Req Model (2009 GRC) Rebuttal REmoval of New  WH Solar AdjustMI 2" xfId="4412"/>
    <cellStyle name="_DEM-WP(C) Prod O&amp;M 2007GRC_Rebuttal Power Costs_Electric Rev Req Model (2009 GRC) Rebuttal REmoval of New  WH Solar AdjustMI 2 2" xfId="4413"/>
    <cellStyle name="_DEM-WP(C) Prod O&amp;M 2007GRC_Rebuttal Power Costs_Electric Rev Req Model (2009 GRC) Rebuttal REmoval of New  WH Solar AdjustMI 3" xfId="4414"/>
    <cellStyle name="_DEM-WP(C) Prod O&amp;M 2007GRC_Rebuttal Power Costs_Electric Rev Req Model (2009 GRC) Revised 01-18-2010" xfId="4415"/>
    <cellStyle name="_DEM-WP(C) Prod O&amp;M 2007GRC_Rebuttal Power Costs_Electric Rev Req Model (2009 GRC) Revised 01-18-2010 2" xfId="4416"/>
    <cellStyle name="_DEM-WP(C) Prod O&amp;M 2007GRC_Rebuttal Power Costs_Electric Rev Req Model (2009 GRC) Revised 01-18-2010 2 2" xfId="4417"/>
    <cellStyle name="_DEM-WP(C) Prod O&amp;M 2007GRC_Rebuttal Power Costs_Electric Rev Req Model (2009 GRC) Revised 01-18-2010 3" xfId="4418"/>
    <cellStyle name="_DEM-WP(C) Prod O&amp;M 2007GRC_Rebuttal Power Costs_Final Order Electric EXHIBIT A-1" xfId="4419"/>
    <cellStyle name="_DEM-WP(C) Prod O&amp;M 2007GRC_Rebuttal Power Costs_Final Order Electric EXHIBIT A-1 2" xfId="4420"/>
    <cellStyle name="_DEM-WP(C) Prod O&amp;M 2007GRC_Rebuttal Power Costs_Final Order Electric EXHIBIT A-1 2 2" xfId="4421"/>
    <cellStyle name="_DEM-WP(C) Prod O&amp;M 2007GRC_Rebuttal Power Costs_Final Order Electric EXHIBIT A-1 3" xfId="4422"/>
    <cellStyle name="_x0013__DEM-WP(C) Production O&amp;M 2010GRC As-Filed" xfId="4423"/>
    <cellStyle name="_x0013__DEM-WP(C) Production O&amp;M 2010GRC As-Filed 2" xfId="4424"/>
    <cellStyle name="_DEM-WP(C) Rate Year Sumas by Month Update Corrected" xfId="278"/>
    <cellStyle name="_DEM-WP(C) Sumas Proforma 11.14.07" xfId="4425"/>
    <cellStyle name="_DEM-WP(C) Sumas Proforma 11.5.07" xfId="279"/>
    <cellStyle name="_DEM-WP(C) Westside Hydro Data_051007" xfId="280"/>
    <cellStyle name="_DEM-WP(C) Westside Hydro Data_051007 2" xfId="4426"/>
    <cellStyle name="_DEM-WP(C) Westside Hydro Data_051007 2 2" xfId="4427"/>
    <cellStyle name="_DEM-WP(C) Westside Hydro Data_051007 3" xfId="4428"/>
    <cellStyle name="_DEM-WP(C) Westside Hydro Data_051007_16.37E Wild Horse Expansion DeferralRevwrkingfile SF" xfId="4429"/>
    <cellStyle name="_DEM-WP(C) Westside Hydro Data_051007_16.37E Wild Horse Expansion DeferralRevwrkingfile SF 2" xfId="4430"/>
    <cellStyle name="_DEM-WP(C) Westside Hydro Data_051007_16.37E Wild Horse Expansion DeferralRevwrkingfile SF 2 2" xfId="4431"/>
    <cellStyle name="_DEM-WP(C) Westside Hydro Data_051007_16.37E Wild Horse Expansion DeferralRevwrkingfile SF 3" xfId="4432"/>
    <cellStyle name="_DEM-WP(C) Westside Hydro Data_051007_2009 GRC Compl Filing - Exhibit D" xfId="4433"/>
    <cellStyle name="_DEM-WP(C) Westside Hydro Data_051007_2009 GRC Compl Filing - Exhibit D 2" xfId="4434"/>
    <cellStyle name="_DEM-WP(C) Westside Hydro Data_051007_Adj Bench DR 3 for Initial Briefs (Electric)" xfId="4435"/>
    <cellStyle name="_DEM-WP(C) Westside Hydro Data_051007_Adj Bench DR 3 for Initial Briefs (Electric) 2" xfId="4436"/>
    <cellStyle name="_DEM-WP(C) Westside Hydro Data_051007_Adj Bench DR 3 for Initial Briefs (Electric) 2 2" xfId="4437"/>
    <cellStyle name="_DEM-WP(C) Westside Hydro Data_051007_Adj Bench DR 3 for Initial Briefs (Electric) 3" xfId="4438"/>
    <cellStyle name="_DEM-WP(C) Westside Hydro Data_051007_Book1" xfId="4439"/>
    <cellStyle name="_DEM-WP(C) Westside Hydro Data_051007_Book2" xfId="4440"/>
    <cellStyle name="_DEM-WP(C) Westside Hydro Data_051007_Book2 2" xfId="4441"/>
    <cellStyle name="_DEM-WP(C) Westside Hydro Data_051007_Book2 2 2" xfId="4442"/>
    <cellStyle name="_DEM-WP(C) Westside Hydro Data_051007_Book2 3" xfId="4443"/>
    <cellStyle name="_DEM-WP(C) Westside Hydro Data_051007_Book4" xfId="4444"/>
    <cellStyle name="_DEM-WP(C) Westside Hydro Data_051007_Book4 2" xfId="4445"/>
    <cellStyle name="_DEM-WP(C) Westside Hydro Data_051007_Book4 2 2" xfId="4446"/>
    <cellStyle name="_DEM-WP(C) Westside Hydro Data_051007_Book4 3" xfId="4447"/>
    <cellStyle name="_DEM-WP(C) Westside Hydro Data_051007_Electric Rev Req Model (2009 GRC) " xfId="281"/>
    <cellStyle name="_DEM-WP(C) Westside Hydro Data_051007_Electric Rev Req Model (2009 GRC)  2" xfId="4448"/>
    <cellStyle name="_DEM-WP(C) Westside Hydro Data_051007_Electric Rev Req Model (2009 GRC)  2 2" xfId="4449"/>
    <cellStyle name="_DEM-WP(C) Westside Hydro Data_051007_Electric Rev Req Model (2009 GRC)  3" xfId="4450"/>
    <cellStyle name="_DEM-WP(C) Westside Hydro Data_051007_Electric Rev Req Model (2009 GRC) Rebuttal" xfId="4451"/>
    <cellStyle name="_DEM-WP(C) Westside Hydro Data_051007_Electric Rev Req Model (2009 GRC) Rebuttal 2" xfId="4452"/>
    <cellStyle name="_DEM-WP(C) Westside Hydro Data_051007_Electric Rev Req Model (2009 GRC) Rebuttal 2 2" xfId="4453"/>
    <cellStyle name="_DEM-WP(C) Westside Hydro Data_051007_Electric Rev Req Model (2009 GRC) Rebuttal 3" xfId="4454"/>
    <cellStyle name="_DEM-WP(C) Westside Hydro Data_051007_Electric Rev Req Model (2009 GRC) Rebuttal REmoval of New  WH Solar AdjustMI" xfId="4455"/>
    <cellStyle name="_DEM-WP(C) Westside Hydro Data_051007_Electric Rev Req Model (2009 GRC) Rebuttal REmoval of New  WH Solar AdjustMI 2" xfId="4456"/>
    <cellStyle name="_DEM-WP(C) Westside Hydro Data_051007_Electric Rev Req Model (2009 GRC) Rebuttal REmoval of New  WH Solar AdjustMI 2 2" xfId="4457"/>
    <cellStyle name="_DEM-WP(C) Westside Hydro Data_051007_Electric Rev Req Model (2009 GRC) Rebuttal REmoval of New  WH Solar AdjustMI 3" xfId="4458"/>
    <cellStyle name="_DEM-WP(C) Westside Hydro Data_051007_Electric Rev Req Model (2009 GRC) Revised 01-18-2010" xfId="4459"/>
    <cellStyle name="_DEM-WP(C) Westside Hydro Data_051007_Electric Rev Req Model (2009 GRC) Revised 01-18-2010 2" xfId="4460"/>
    <cellStyle name="_DEM-WP(C) Westside Hydro Data_051007_Electric Rev Req Model (2009 GRC) Revised 01-18-2010 2 2" xfId="4461"/>
    <cellStyle name="_DEM-WP(C) Westside Hydro Data_051007_Electric Rev Req Model (2009 GRC) Revised 01-18-2010 3" xfId="4462"/>
    <cellStyle name="_DEM-WP(C) Westside Hydro Data_051007_Electric Rev Req Model (2010 GRC)" xfId="4463"/>
    <cellStyle name="_DEM-WP(C) Westside Hydro Data_051007_Electric Rev Req Model (2010 GRC) SF" xfId="4464"/>
    <cellStyle name="_DEM-WP(C) Westside Hydro Data_051007_Final Order Electric" xfId="4465"/>
    <cellStyle name="_DEM-WP(C) Westside Hydro Data_051007_Final Order Electric EXHIBIT A-1" xfId="4466"/>
    <cellStyle name="_DEM-WP(C) Westside Hydro Data_051007_Final Order Electric EXHIBIT A-1 2" xfId="4467"/>
    <cellStyle name="_DEM-WP(C) Westside Hydro Data_051007_Final Order Electric EXHIBIT A-1 2 2" xfId="4468"/>
    <cellStyle name="_DEM-WP(C) Westside Hydro Data_051007_Final Order Electric EXHIBIT A-1 3" xfId="4469"/>
    <cellStyle name="_DEM-WP(C) Westside Hydro Data_051007_NIM Summary" xfId="4470"/>
    <cellStyle name="_DEM-WP(C) Westside Hydro Data_051007_NIM Summary 2" xfId="4471"/>
    <cellStyle name="_DEM-WP(C) Westside Hydro Data_051007_Power Costs - Comparison bx Rbtl-Staff-Jt-PC" xfId="4472"/>
    <cellStyle name="_DEM-WP(C) Westside Hydro Data_051007_Power Costs - Comparison bx Rbtl-Staff-Jt-PC 2" xfId="4473"/>
    <cellStyle name="_DEM-WP(C) Westside Hydro Data_051007_Power Costs - Comparison bx Rbtl-Staff-Jt-PC 2 2" xfId="4474"/>
    <cellStyle name="_DEM-WP(C) Westside Hydro Data_051007_Power Costs - Comparison bx Rbtl-Staff-Jt-PC 3" xfId="4475"/>
    <cellStyle name="_DEM-WP(C) Westside Hydro Data_051007_Rebuttal Power Costs" xfId="4476"/>
    <cellStyle name="_DEM-WP(C) Westside Hydro Data_051007_Rebuttal Power Costs 2" xfId="4477"/>
    <cellStyle name="_DEM-WP(C) Westside Hydro Data_051007_Rebuttal Power Costs 2 2" xfId="4478"/>
    <cellStyle name="_DEM-WP(C) Westside Hydro Data_051007_Rebuttal Power Costs 3" xfId="4479"/>
    <cellStyle name="_DEM-WP(C) Westside Hydro Data_051007_TENASKA REGULATORY ASSET" xfId="4480"/>
    <cellStyle name="_DEM-WP(C) Westside Hydro Data_051007_TENASKA REGULATORY ASSET 2" xfId="4481"/>
    <cellStyle name="_DEM-WP(C) Westside Hydro Data_051007_TENASKA REGULATORY ASSET 2 2" xfId="4482"/>
    <cellStyle name="_DEM-WP(C) Westside Hydro Data_051007_TENASKA REGULATORY ASSET 3" xfId="4483"/>
    <cellStyle name="_Elec Peak Capacity Need_2008-2029_032709_Wind 5% Cap" xfId="4484"/>
    <cellStyle name="_Elec Peak Capacity Need_2008-2029_032709_Wind 5% Cap 2" xfId="4485"/>
    <cellStyle name="_Elec Peak Capacity Need_2008-2029_032709_Wind 5% Cap_NIM Summary" xfId="4486"/>
    <cellStyle name="_Elec Peak Capacity Need_2008-2029_032709_Wind 5% Cap_NIM Summary 2" xfId="4487"/>
    <cellStyle name="_Elec Peak Capacity Need_2008-2029_032709_Wind 5% Cap-ST-Adj-PJP1" xfId="4488"/>
    <cellStyle name="_Elec Peak Capacity Need_2008-2029_032709_Wind 5% Cap-ST-Adj-PJP1 2" xfId="4489"/>
    <cellStyle name="_Elec Peak Capacity Need_2008-2029_032709_Wind 5% Cap-ST-Adj-PJP1_NIM Summary" xfId="4490"/>
    <cellStyle name="_Elec Peak Capacity Need_2008-2029_032709_Wind 5% Cap-ST-Adj-PJP1_NIM Summary 2" xfId="4491"/>
    <cellStyle name="_Elec Peak Capacity Need_2008-2029_120908_Wind 5% Cap_Low" xfId="4492"/>
    <cellStyle name="_Elec Peak Capacity Need_2008-2029_120908_Wind 5% Cap_Low 2" xfId="4493"/>
    <cellStyle name="_Elec Peak Capacity Need_2008-2029_120908_Wind 5% Cap_Low_NIM Summary" xfId="4494"/>
    <cellStyle name="_Elec Peak Capacity Need_2008-2029_120908_Wind 5% Cap_Low_NIM Summary 2" xfId="4495"/>
    <cellStyle name="_Elec Peak Capacity Need_2008-2029_Wind 5% Cap_050809" xfId="4496"/>
    <cellStyle name="_Elec Peak Capacity Need_2008-2029_Wind 5% Cap_050809 2" xfId="4497"/>
    <cellStyle name="_Elec Peak Capacity Need_2008-2029_Wind 5% Cap_050809_NIM Summary" xfId="4498"/>
    <cellStyle name="_Elec Peak Capacity Need_2008-2029_Wind 5% Cap_050809_NIM Summary 2" xfId="4499"/>
    <cellStyle name="_x0013__Electric Rev Req Model (2009 GRC) " xfId="282"/>
    <cellStyle name="_x0013__Electric Rev Req Model (2009 GRC)  2" xfId="4500"/>
    <cellStyle name="_x0013__Electric Rev Req Model (2009 GRC)  2 2" xfId="4501"/>
    <cellStyle name="_x0013__Electric Rev Req Model (2009 GRC)  3" xfId="4502"/>
    <cellStyle name="_x0013__Electric Rev Req Model (2009 GRC) Rebuttal" xfId="4503"/>
    <cellStyle name="_x0013__Electric Rev Req Model (2009 GRC) Rebuttal 2" xfId="4504"/>
    <cellStyle name="_x0013__Electric Rev Req Model (2009 GRC) Rebuttal 2 2" xfId="4505"/>
    <cellStyle name="_x0013__Electric Rev Req Model (2009 GRC) Rebuttal 3" xfId="4506"/>
    <cellStyle name="_x0013__Electric Rev Req Model (2009 GRC) Rebuttal REmoval of New  WH Solar AdjustMI" xfId="4507"/>
    <cellStyle name="_x0013__Electric Rev Req Model (2009 GRC) Rebuttal REmoval of New  WH Solar AdjustMI 2" xfId="4508"/>
    <cellStyle name="_x0013__Electric Rev Req Model (2009 GRC) Rebuttal REmoval of New  WH Solar AdjustMI 2 2" xfId="4509"/>
    <cellStyle name="_x0013__Electric Rev Req Model (2009 GRC) Rebuttal REmoval of New  WH Solar AdjustMI 3" xfId="4510"/>
    <cellStyle name="_x0013__Electric Rev Req Model (2009 GRC) Revised 01-18-2010" xfId="4511"/>
    <cellStyle name="_x0013__Electric Rev Req Model (2009 GRC) Revised 01-18-2010 2" xfId="4512"/>
    <cellStyle name="_x0013__Electric Rev Req Model (2009 GRC) Revised 01-18-2010 2 2" xfId="4513"/>
    <cellStyle name="_x0013__Electric Rev Req Model (2009 GRC) Revised 01-18-2010 3" xfId="4514"/>
    <cellStyle name="_x0013__Electric Rev Req Model (2010 GRC)" xfId="4515"/>
    <cellStyle name="_x0013__Electric Rev Req Model (2010 GRC) SF" xfId="4516"/>
    <cellStyle name="_ENCOGEN_WBOOK" xfId="4517"/>
    <cellStyle name="_ENCOGEN_WBOOK 2" xfId="4518"/>
    <cellStyle name="_ENCOGEN_WBOOK_NIM Summary" xfId="4519"/>
    <cellStyle name="_ENCOGEN_WBOOK_NIM Summary 2" xfId="4520"/>
    <cellStyle name="_x0013__Final Order Electric EXHIBIT A-1" xfId="4521"/>
    <cellStyle name="_x0013__Final Order Electric EXHIBIT A-1 2" xfId="4522"/>
    <cellStyle name="_x0013__Final Order Electric EXHIBIT A-1 2 2" xfId="4523"/>
    <cellStyle name="_x0013__Final Order Electric EXHIBIT A-1 3" xfId="4524"/>
    <cellStyle name="_Fixed Gas Transport 1 19 09" xfId="283"/>
    <cellStyle name="_Fixed Gas Transport 1 19 09 2" xfId="4525"/>
    <cellStyle name="_Fixed Gas Transport 1 19 09 2 2" xfId="4526"/>
    <cellStyle name="_Fixed Gas Transport 1 19 09 3" xfId="4527"/>
    <cellStyle name="_Fuel Prices 4-14" xfId="284"/>
    <cellStyle name="_Fuel Prices 4-14 2" xfId="285"/>
    <cellStyle name="_Fuel Prices 4-14 2 2" xfId="4528"/>
    <cellStyle name="_Fuel Prices 4-14 2 2 2" xfId="4529"/>
    <cellStyle name="_Fuel Prices 4-14 2 3" xfId="4530"/>
    <cellStyle name="_Fuel Prices 4-14 3" xfId="4531"/>
    <cellStyle name="_Fuel Prices 4-14 3 2" xfId="4532"/>
    <cellStyle name="_Fuel Prices 4-14 4" xfId="4533"/>
    <cellStyle name="_Fuel Prices 4-14 4 2" xfId="4534"/>
    <cellStyle name="_Fuel Prices 4-14 5" xfId="4535"/>
    <cellStyle name="_Fuel Prices 4-14_04 07E Wild Horse Wind Expansion (C) (2)" xfId="286"/>
    <cellStyle name="_Fuel Prices 4-14_04 07E Wild Horse Wind Expansion (C) (2) 2" xfId="4536"/>
    <cellStyle name="_Fuel Prices 4-14_04 07E Wild Horse Wind Expansion (C) (2) 2 2" xfId="4537"/>
    <cellStyle name="_Fuel Prices 4-14_04 07E Wild Horse Wind Expansion (C) (2) 3" xfId="4538"/>
    <cellStyle name="_Fuel Prices 4-14_04 07E Wild Horse Wind Expansion (C) (2)_Adj Bench DR 3 for Initial Briefs (Electric)" xfId="4539"/>
    <cellStyle name="_Fuel Prices 4-14_04 07E Wild Horse Wind Expansion (C) (2)_Adj Bench DR 3 for Initial Briefs (Electric) 2" xfId="4540"/>
    <cellStyle name="_Fuel Prices 4-14_04 07E Wild Horse Wind Expansion (C) (2)_Adj Bench DR 3 for Initial Briefs (Electric) 2 2" xfId="4541"/>
    <cellStyle name="_Fuel Prices 4-14_04 07E Wild Horse Wind Expansion (C) (2)_Adj Bench DR 3 for Initial Briefs (Electric) 3" xfId="4542"/>
    <cellStyle name="_Fuel Prices 4-14_04 07E Wild Horse Wind Expansion (C) (2)_Book1" xfId="4543"/>
    <cellStyle name="_Fuel Prices 4-14_04 07E Wild Horse Wind Expansion (C) (2)_Electric Rev Req Model (2009 GRC) " xfId="287"/>
    <cellStyle name="_Fuel Prices 4-14_04 07E Wild Horse Wind Expansion (C) (2)_Electric Rev Req Model (2009 GRC)  2" xfId="4544"/>
    <cellStyle name="_Fuel Prices 4-14_04 07E Wild Horse Wind Expansion (C) (2)_Electric Rev Req Model (2009 GRC)  2 2" xfId="4545"/>
    <cellStyle name="_Fuel Prices 4-14_04 07E Wild Horse Wind Expansion (C) (2)_Electric Rev Req Model (2009 GRC)  3" xfId="4546"/>
    <cellStyle name="_Fuel Prices 4-14_04 07E Wild Horse Wind Expansion (C) (2)_Electric Rev Req Model (2009 GRC) Rebuttal" xfId="4547"/>
    <cellStyle name="_Fuel Prices 4-14_04 07E Wild Horse Wind Expansion (C) (2)_Electric Rev Req Model (2009 GRC) Rebuttal 2" xfId="4548"/>
    <cellStyle name="_Fuel Prices 4-14_04 07E Wild Horse Wind Expansion (C) (2)_Electric Rev Req Model (2009 GRC) Rebuttal 2 2" xfId="4549"/>
    <cellStyle name="_Fuel Prices 4-14_04 07E Wild Horse Wind Expansion (C) (2)_Electric Rev Req Model (2009 GRC) Rebuttal 3" xfId="4550"/>
    <cellStyle name="_Fuel Prices 4-14_04 07E Wild Horse Wind Expansion (C) (2)_Electric Rev Req Model (2009 GRC) Rebuttal REmoval of New  WH Solar AdjustMI" xfId="4551"/>
    <cellStyle name="_Fuel Prices 4-14_04 07E Wild Horse Wind Expansion (C) (2)_Electric Rev Req Model (2009 GRC) Rebuttal REmoval of New  WH Solar AdjustMI 2" xfId="4552"/>
    <cellStyle name="_Fuel Prices 4-14_04 07E Wild Horse Wind Expansion (C) (2)_Electric Rev Req Model (2009 GRC) Rebuttal REmoval of New  WH Solar AdjustMI 2 2" xfId="4553"/>
    <cellStyle name="_Fuel Prices 4-14_04 07E Wild Horse Wind Expansion (C) (2)_Electric Rev Req Model (2009 GRC) Rebuttal REmoval of New  WH Solar AdjustMI 3" xfId="4554"/>
    <cellStyle name="_Fuel Prices 4-14_04 07E Wild Horse Wind Expansion (C) (2)_Electric Rev Req Model (2009 GRC) Revised 01-18-2010" xfId="4555"/>
    <cellStyle name="_Fuel Prices 4-14_04 07E Wild Horse Wind Expansion (C) (2)_Electric Rev Req Model (2009 GRC) Revised 01-18-2010 2" xfId="4556"/>
    <cellStyle name="_Fuel Prices 4-14_04 07E Wild Horse Wind Expansion (C) (2)_Electric Rev Req Model (2009 GRC) Revised 01-18-2010 2 2" xfId="4557"/>
    <cellStyle name="_Fuel Prices 4-14_04 07E Wild Horse Wind Expansion (C) (2)_Electric Rev Req Model (2009 GRC) Revised 01-18-2010 3" xfId="4558"/>
    <cellStyle name="_Fuel Prices 4-14_04 07E Wild Horse Wind Expansion (C) (2)_Electric Rev Req Model (2010 GRC)" xfId="4559"/>
    <cellStyle name="_Fuel Prices 4-14_04 07E Wild Horse Wind Expansion (C) (2)_Electric Rev Req Model (2010 GRC) SF" xfId="4560"/>
    <cellStyle name="_Fuel Prices 4-14_04 07E Wild Horse Wind Expansion (C) (2)_Final Order Electric EXHIBIT A-1" xfId="4561"/>
    <cellStyle name="_Fuel Prices 4-14_04 07E Wild Horse Wind Expansion (C) (2)_Final Order Electric EXHIBIT A-1 2" xfId="4562"/>
    <cellStyle name="_Fuel Prices 4-14_04 07E Wild Horse Wind Expansion (C) (2)_Final Order Electric EXHIBIT A-1 2 2" xfId="4563"/>
    <cellStyle name="_Fuel Prices 4-14_04 07E Wild Horse Wind Expansion (C) (2)_Final Order Electric EXHIBIT A-1 3" xfId="4564"/>
    <cellStyle name="_Fuel Prices 4-14_04 07E Wild Horse Wind Expansion (C) (2)_TENASKA REGULATORY ASSET" xfId="4565"/>
    <cellStyle name="_Fuel Prices 4-14_04 07E Wild Horse Wind Expansion (C) (2)_TENASKA REGULATORY ASSET 2" xfId="4566"/>
    <cellStyle name="_Fuel Prices 4-14_04 07E Wild Horse Wind Expansion (C) (2)_TENASKA REGULATORY ASSET 2 2" xfId="4567"/>
    <cellStyle name="_Fuel Prices 4-14_04 07E Wild Horse Wind Expansion (C) (2)_TENASKA REGULATORY ASSET 3" xfId="4568"/>
    <cellStyle name="_Fuel Prices 4-14_16.37E Wild Horse Expansion DeferralRevwrkingfile SF" xfId="4569"/>
    <cellStyle name="_Fuel Prices 4-14_16.37E Wild Horse Expansion DeferralRevwrkingfile SF 2" xfId="4570"/>
    <cellStyle name="_Fuel Prices 4-14_16.37E Wild Horse Expansion DeferralRevwrkingfile SF 2 2" xfId="4571"/>
    <cellStyle name="_Fuel Prices 4-14_16.37E Wild Horse Expansion DeferralRevwrkingfile SF 3" xfId="4572"/>
    <cellStyle name="_Fuel Prices 4-14_2009 Compliance Filing PCA Exhibits for GRC" xfId="4573"/>
    <cellStyle name="_Fuel Prices 4-14_2009 GRC Compl Filing - Exhibit D" xfId="4574"/>
    <cellStyle name="_Fuel Prices 4-14_2009 GRC Compl Filing - Exhibit D 2" xfId="4575"/>
    <cellStyle name="_Fuel Prices 4-14_2010 PTC's July1_Dec31 2010 " xfId="288"/>
    <cellStyle name="_Fuel Prices 4-14_2010 PTC's Sept10_Aug11 (Version 4)" xfId="289"/>
    <cellStyle name="_Fuel Prices 4-14_3.01 Income Statement" xfId="290"/>
    <cellStyle name="_Fuel Prices 4-14_4 31 Regulatory Assets and Liabilities  7 06- Exhibit D" xfId="291"/>
    <cellStyle name="_Fuel Prices 4-14_4 31 Regulatory Assets and Liabilities  7 06- Exhibit D 2" xfId="4576"/>
    <cellStyle name="_Fuel Prices 4-14_4 31 Regulatory Assets and Liabilities  7 06- Exhibit D 2 2" xfId="4577"/>
    <cellStyle name="_Fuel Prices 4-14_4 31 Regulatory Assets and Liabilities  7 06- Exhibit D 3" xfId="4578"/>
    <cellStyle name="_Fuel Prices 4-14_4 31 Regulatory Assets and Liabilities  7 06- Exhibit D_NIM Summary" xfId="4579"/>
    <cellStyle name="_Fuel Prices 4-14_4 31 Regulatory Assets and Liabilities  7 06- Exhibit D_NIM Summary 2" xfId="4580"/>
    <cellStyle name="_Fuel Prices 4-14_4 32 Regulatory Assets and Liabilities  7 06- Exhibit D" xfId="292"/>
    <cellStyle name="_Fuel Prices 4-14_4 32 Regulatory Assets and Liabilities  7 06- Exhibit D 2" xfId="4581"/>
    <cellStyle name="_Fuel Prices 4-14_4 32 Regulatory Assets and Liabilities  7 06- Exhibit D 2 2" xfId="4582"/>
    <cellStyle name="_Fuel Prices 4-14_4 32 Regulatory Assets and Liabilities  7 06- Exhibit D 3" xfId="4583"/>
    <cellStyle name="_Fuel Prices 4-14_4 32 Regulatory Assets and Liabilities  7 06- Exhibit D_NIM Summary" xfId="4584"/>
    <cellStyle name="_Fuel Prices 4-14_4 32 Regulatory Assets and Liabilities  7 06- Exhibit D_NIM Summary 2" xfId="4585"/>
    <cellStyle name="_Fuel Prices 4-14_Att B to RECs proceeds proposal" xfId="293"/>
    <cellStyle name="_Fuel Prices 4-14_AURORA Total New" xfId="4586"/>
    <cellStyle name="_Fuel Prices 4-14_AURORA Total New 2" xfId="4587"/>
    <cellStyle name="_Fuel Prices 4-14_Backup for Attachment B 2010-09-09" xfId="294"/>
    <cellStyle name="_Fuel Prices 4-14_Bench Request - Attachment B" xfId="295"/>
    <cellStyle name="_Fuel Prices 4-14_Book2" xfId="4588"/>
    <cellStyle name="_Fuel Prices 4-14_Book2 2" xfId="4589"/>
    <cellStyle name="_Fuel Prices 4-14_Book2 2 2" xfId="4590"/>
    <cellStyle name="_Fuel Prices 4-14_Book2 3" xfId="4591"/>
    <cellStyle name="_Fuel Prices 4-14_Book2_Adj Bench DR 3 for Initial Briefs (Electric)" xfId="4592"/>
    <cellStyle name="_Fuel Prices 4-14_Book2_Adj Bench DR 3 for Initial Briefs (Electric) 2" xfId="4593"/>
    <cellStyle name="_Fuel Prices 4-14_Book2_Adj Bench DR 3 for Initial Briefs (Electric) 2 2" xfId="4594"/>
    <cellStyle name="_Fuel Prices 4-14_Book2_Adj Bench DR 3 for Initial Briefs (Electric) 3" xfId="4595"/>
    <cellStyle name="_Fuel Prices 4-14_Book2_Electric Rev Req Model (2009 GRC) Rebuttal" xfId="4596"/>
    <cellStyle name="_Fuel Prices 4-14_Book2_Electric Rev Req Model (2009 GRC) Rebuttal 2" xfId="4597"/>
    <cellStyle name="_Fuel Prices 4-14_Book2_Electric Rev Req Model (2009 GRC) Rebuttal 2 2" xfId="4598"/>
    <cellStyle name="_Fuel Prices 4-14_Book2_Electric Rev Req Model (2009 GRC) Rebuttal 3" xfId="4599"/>
    <cellStyle name="_Fuel Prices 4-14_Book2_Electric Rev Req Model (2009 GRC) Rebuttal REmoval of New  WH Solar AdjustMI" xfId="4600"/>
    <cellStyle name="_Fuel Prices 4-14_Book2_Electric Rev Req Model (2009 GRC) Rebuttal REmoval of New  WH Solar AdjustMI 2" xfId="4601"/>
    <cellStyle name="_Fuel Prices 4-14_Book2_Electric Rev Req Model (2009 GRC) Rebuttal REmoval of New  WH Solar AdjustMI 2 2" xfId="4602"/>
    <cellStyle name="_Fuel Prices 4-14_Book2_Electric Rev Req Model (2009 GRC) Rebuttal REmoval of New  WH Solar AdjustMI 3" xfId="4603"/>
    <cellStyle name="_Fuel Prices 4-14_Book2_Electric Rev Req Model (2009 GRC) Revised 01-18-2010" xfId="4604"/>
    <cellStyle name="_Fuel Prices 4-14_Book2_Electric Rev Req Model (2009 GRC) Revised 01-18-2010 2" xfId="4605"/>
    <cellStyle name="_Fuel Prices 4-14_Book2_Electric Rev Req Model (2009 GRC) Revised 01-18-2010 2 2" xfId="4606"/>
    <cellStyle name="_Fuel Prices 4-14_Book2_Electric Rev Req Model (2009 GRC) Revised 01-18-2010 3" xfId="4607"/>
    <cellStyle name="_Fuel Prices 4-14_Book2_Final Order Electric EXHIBIT A-1" xfId="4608"/>
    <cellStyle name="_Fuel Prices 4-14_Book2_Final Order Electric EXHIBIT A-1 2" xfId="4609"/>
    <cellStyle name="_Fuel Prices 4-14_Book2_Final Order Electric EXHIBIT A-1 2 2" xfId="4610"/>
    <cellStyle name="_Fuel Prices 4-14_Book2_Final Order Electric EXHIBIT A-1 3" xfId="4611"/>
    <cellStyle name="_Fuel Prices 4-14_Book4" xfId="4612"/>
    <cellStyle name="_Fuel Prices 4-14_Book4 2" xfId="4613"/>
    <cellStyle name="_Fuel Prices 4-14_Book4 2 2" xfId="4614"/>
    <cellStyle name="_Fuel Prices 4-14_Book4 3" xfId="4615"/>
    <cellStyle name="_Fuel Prices 4-14_Book9" xfId="296"/>
    <cellStyle name="_Fuel Prices 4-14_Book9 2" xfId="4616"/>
    <cellStyle name="_Fuel Prices 4-14_Book9 2 2" xfId="4617"/>
    <cellStyle name="_Fuel Prices 4-14_Book9 3" xfId="4618"/>
    <cellStyle name="_Fuel Prices 4-14_Chelan PUD Power Costs (8-10)" xfId="4619"/>
    <cellStyle name="_Fuel Prices 4-14_Direct Assignment Distribution Plant 2008" xfId="297"/>
    <cellStyle name="_Fuel Prices 4-14_Direct Assignment Distribution Plant 2008 2" xfId="4620"/>
    <cellStyle name="_Fuel Prices 4-14_Direct Assignment Distribution Plant 2008 2 2" xfId="4621"/>
    <cellStyle name="_Fuel Prices 4-14_Direct Assignment Distribution Plant 2008 2 2 2" xfId="4622"/>
    <cellStyle name="_Fuel Prices 4-14_Direct Assignment Distribution Plant 2008 2 3" xfId="4623"/>
    <cellStyle name="_Fuel Prices 4-14_Direct Assignment Distribution Plant 2008 2 3 2" xfId="4624"/>
    <cellStyle name="_Fuel Prices 4-14_Direct Assignment Distribution Plant 2008 2 4" xfId="4625"/>
    <cellStyle name="_Fuel Prices 4-14_Direct Assignment Distribution Plant 2008 2 4 2" xfId="4626"/>
    <cellStyle name="_Fuel Prices 4-14_Direct Assignment Distribution Plant 2008 3" xfId="4627"/>
    <cellStyle name="_Fuel Prices 4-14_Direct Assignment Distribution Plant 2008 3 2" xfId="4628"/>
    <cellStyle name="_Fuel Prices 4-14_Direct Assignment Distribution Plant 2008 4" xfId="4629"/>
    <cellStyle name="_Fuel Prices 4-14_Direct Assignment Distribution Plant 2008 4 2" xfId="4630"/>
    <cellStyle name="_Fuel Prices 4-14_Direct Assignment Distribution Plant 2008 5" xfId="4631"/>
    <cellStyle name="_Fuel Prices 4-14_Direct Assignment Distribution Plant 2008 6" xfId="4632"/>
    <cellStyle name="_Fuel Prices 4-14_Direct Assignment Distribution Plant 2008_Low Income 2010 RevRequirement" xfId="298"/>
    <cellStyle name="_Fuel Prices 4-14_Direct Assignment Distribution Plant 2008_Low Income 2010 RevRequirement (2)" xfId="299"/>
    <cellStyle name="_Fuel Prices 4-14_Direct Assignment Distribution Plant 2008_Oct2010toSep2011LwIncLead" xfId="300"/>
    <cellStyle name="_Fuel Prices 4-14_DWH-08 (Rate Spread &amp; Design Workpapers)" xfId="301"/>
    <cellStyle name="_Fuel Prices 4-14_Electric COS Inputs" xfId="302"/>
    <cellStyle name="_Fuel Prices 4-14_Electric COS Inputs 2" xfId="4633"/>
    <cellStyle name="_Fuel Prices 4-14_Electric COS Inputs 2 2" xfId="4634"/>
    <cellStyle name="_Fuel Prices 4-14_Electric COS Inputs 2 2 2" xfId="4635"/>
    <cellStyle name="_Fuel Prices 4-14_Electric COS Inputs 2 3" xfId="4636"/>
    <cellStyle name="_Fuel Prices 4-14_Electric COS Inputs 2 3 2" xfId="4637"/>
    <cellStyle name="_Fuel Prices 4-14_Electric COS Inputs 2 4" xfId="4638"/>
    <cellStyle name="_Fuel Prices 4-14_Electric COS Inputs 2 4 2" xfId="4639"/>
    <cellStyle name="_Fuel Prices 4-14_Electric COS Inputs 3" xfId="4640"/>
    <cellStyle name="_Fuel Prices 4-14_Electric COS Inputs 3 2" xfId="4641"/>
    <cellStyle name="_Fuel Prices 4-14_Electric COS Inputs 4" xfId="4642"/>
    <cellStyle name="_Fuel Prices 4-14_Electric COS Inputs 4 2" xfId="4643"/>
    <cellStyle name="_Fuel Prices 4-14_Electric COS Inputs 5" xfId="4644"/>
    <cellStyle name="_Fuel Prices 4-14_Electric COS Inputs 6" xfId="4645"/>
    <cellStyle name="_Fuel Prices 4-14_Electric COS Inputs_Low Income 2010 RevRequirement" xfId="303"/>
    <cellStyle name="_Fuel Prices 4-14_Electric COS Inputs_Low Income 2010 RevRequirement (2)" xfId="304"/>
    <cellStyle name="_Fuel Prices 4-14_Electric COS Inputs_Oct2010toSep2011LwIncLead" xfId="305"/>
    <cellStyle name="_Fuel Prices 4-14_Electric Rate Spread and Rate Design 3.23.09" xfId="306"/>
    <cellStyle name="_Fuel Prices 4-14_Electric Rate Spread and Rate Design 3.23.09 2" xfId="4646"/>
    <cellStyle name="_Fuel Prices 4-14_Electric Rate Spread and Rate Design 3.23.09 2 2" xfId="4647"/>
    <cellStyle name="_Fuel Prices 4-14_Electric Rate Spread and Rate Design 3.23.09 2 2 2" xfId="4648"/>
    <cellStyle name="_Fuel Prices 4-14_Electric Rate Spread and Rate Design 3.23.09 2 3" xfId="4649"/>
    <cellStyle name="_Fuel Prices 4-14_Electric Rate Spread and Rate Design 3.23.09 2 3 2" xfId="4650"/>
    <cellStyle name="_Fuel Prices 4-14_Electric Rate Spread and Rate Design 3.23.09 2 4" xfId="4651"/>
    <cellStyle name="_Fuel Prices 4-14_Electric Rate Spread and Rate Design 3.23.09 2 4 2" xfId="4652"/>
    <cellStyle name="_Fuel Prices 4-14_Electric Rate Spread and Rate Design 3.23.09 3" xfId="4653"/>
    <cellStyle name="_Fuel Prices 4-14_Electric Rate Spread and Rate Design 3.23.09 3 2" xfId="4654"/>
    <cellStyle name="_Fuel Prices 4-14_Electric Rate Spread and Rate Design 3.23.09 4" xfId="4655"/>
    <cellStyle name="_Fuel Prices 4-14_Electric Rate Spread and Rate Design 3.23.09 4 2" xfId="4656"/>
    <cellStyle name="_Fuel Prices 4-14_Electric Rate Spread and Rate Design 3.23.09 5" xfId="4657"/>
    <cellStyle name="_Fuel Prices 4-14_Electric Rate Spread and Rate Design 3.23.09 6" xfId="4658"/>
    <cellStyle name="_Fuel Prices 4-14_Electric Rate Spread and Rate Design 3.23.09_Low Income 2010 RevRequirement" xfId="307"/>
    <cellStyle name="_Fuel Prices 4-14_Electric Rate Spread and Rate Design 3.23.09_Low Income 2010 RevRequirement (2)" xfId="308"/>
    <cellStyle name="_Fuel Prices 4-14_Electric Rate Spread and Rate Design 3.23.09_Oct2010toSep2011LwIncLead" xfId="309"/>
    <cellStyle name="_Fuel Prices 4-14_Final 2008 PTC Rate Design Workpapers 10.27.08" xfId="310"/>
    <cellStyle name="_Fuel Prices 4-14_Final 2009 Electric Low Income Workpapers" xfId="311"/>
    <cellStyle name="_Fuel Prices 4-14_INPUTS" xfId="312"/>
    <cellStyle name="_Fuel Prices 4-14_INPUTS 2" xfId="4659"/>
    <cellStyle name="_Fuel Prices 4-14_INPUTS 2 2" xfId="4660"/>
    <cellStyle name="_Fuel Prices 4-14_INPUTS 2 2 2" xfId="4661"/>
    <cellStyle name="_Fuel Prices 4-14_INPUTS 2 3" xfId="4662"/>
    <cellStyle name="_Fuel Prices 4-14_INPUTS 2 3 2" xfId="4663"/>
    <cellStyle name="_Fuel Prices 4-14_INPUTS 2 4" xfId="4664"/>
    <cellStyle name="_Fuel Prices 4-14_INPUTS 2 4 2" xfId="4665"/>
    <cellStyle name="_Fuel Prices 4-14_INPUTS 3" xfId="4666"/>
    <cellStyle name="_Fuel Prices 4-14_INPUTS 3 2" xfId="4667"/>
    <cellStyle name="_Fuel Prices 4-14_INPUTS 4" xfId="4668"/>
    <cellStyle name="_Fuel Prices 4-14_INPUTS 4 2" xfId="4669"/>
    <cellStyle name="_Fuel Prices 4-14_INPUTS 5" xfId="4670"/>
    <cellStyle name="_Fuel Prices 4-14_INPUTS 6" xfId="4671"/>
    <cellStyle name="_Fuel Prices 4-14_INPUTS_Low Income 2010 RevRequirement" xfId="313"/>
    <cellStyle name="_Fuel Prices 4-14_INPUTS_Low Income 2010 RevRequirement (2)" xfId="314"/>
    <cellStyle name="_Fuel Prices 4-14_INPUTS_Oct2010toSep2011LwIncLead" xfId="315"/>
    <cellStyle name="_Fuel Prices 4-14_Leased Transformer &amp; Substation Plant &amp; Rev 12-2009" xfId="316"/>
    <cellStyle name="_Fuel Prices 4-14_Leased Transformer &amp; Substation Plant &amp; Rev 12-2009 2" xfId="4672"/>
    <cellStyle name="_Fuel Prices 4-14_Leased Transformer &amp; Substation Plant &amp; Rev 12-2009 2 2" xfId="4673"/>
    <cellStyle name="_Fuel Prices 4-14_Leased Transformer &amp; Substation Plant &amp; Rev 12-2009 2 2 2" xfId="4674"/>
    <cellStyle name="_Fuel Prices 4-14_Leased Transformer &amp; Substation Plant &amp; Rev 12-2009 2 3" xfId="4675"/>
    <cellStyle name="_Fuel Prices 4-14_Leased Transformer &amp; Substation Plant &amp; Rev 12-2009 2 3 2" xfId="4676"/>
    <cellStyle name="_Fuel Prices 4-14_Leased Transformer &amp; Substation Plant &amp; Rev 12-2009 2 4" xfId="4677"/>
    <cellStyle name="_Fuel Prices 4-14_Leased Transformer &amp; Substation Plant &amp; Rev 12-2009 2 4 2" xfId="4678"/>
    <cellStyle name="_Fuel Prices 4-14_Leased Transformer &amp; Substation Plant &amp; Rev 12-2009 3" xfId="4679"/>
    <cellStyle name="_Fuel Prices 4-14_Leased Transformer &amp; Substation Plant &amp; Rev 12-2009 3 2" xfId="4680"/>
    <cellStyle name="_Fuel Prices 4-14_Leased Transformer &amp; Substation Plant &amp; Rev 12-2009 4" xfId="4681"/>
    <cellStyle name="_Fuel Prices 4-14_Leased Transformer &amp; Substation Plant &amp; Rev 12-2009 4 2" xfId="4682"/>
    <cellStyle name="_Fuel Prices 4-14_Leased Transformer &amp; Substation Plant &amp; Rev 12-2009 5" xfId="4683"/>
    <cellStyle name="_Fuel Prices 4-14_Leased Transformer &amp; Substation Plant &amp; Rev 12-2009 6" xfId="4684"/>
    <cellStyle name="_Fuel Prices 4-14_Leased Transformer &amp; Substation Plant &amp; Rev 12-2009_Low Income 2010 RevRequirement" xfId="317"/>
    <cellStyle name="_Fuel Prices 4-14_Leased Transformer &amp; Substation Plant &amp; Rev 12-2009_Low Income 2010 RevRequirement (2)" xfId="318"/>
    <cellStyle name="_Fuel Prices 4-14_Leased Transformer &amp; Substation Plant &amp; Rev 12-2009_Oct2010toSep2011LwIncLead" xfId="319"/>
    <cellStyle name="_Fuel Prices 4-14_Low Income 2010 RevRequirement" xfId="320"/>
    <cellStyle name="_Fuel Prices 4-14_Low Income 2010 RevRequirement (2)" xfId="321"/>
    <cellStyle name="_Fuel Prices 4-14_NIM Summary" xfId="4685"/>
    <cellStyle name="_Fuel Prices 4-14_NIM Summary 09GRC" xfId="4686"/>
    <cellStyle name="_Fuel Prices 4-14_NIM Summary 09GRC 2" xfId="4687"/>
    <cellStyle name="_Fuel Prices 4-14_NIM Summary 2" xfId="4688"/>
    <cellStyle name="_Fuel Prices 4-14_NIM Summary 3" xfId="4689"/>
    <cellStyle name="_Fuel Prices 4-14_NIM Summary 4" xfId="4690"/>
    <cellStyle name="_Fuel Prices 4-14_NIM Summary 5" xfId="4691"/>
    <cellStyle name="_Fuel Prices 4-14_NIM Summary 6" xfId="4692"/>
    <cellStyle name="_Fuel Prices 4-14_NIM Summary 7" xfId="4693"/>
    <cellStyle name="_Fuel Prices 4-14_NIM Summary 8" xfId="4694"/>
    <cellStyle name="_Fuel Prices 4-14_NIM Summary 9" xfId="4695"/>
    <cellStyle name="_Fuel Prices 4-14_Oct2010toSep2011LwIncLead" xfId="322"/>
    <cellStyle name="_Fuel Prices 4-14_PCA 10 -  Exhibit D from A Kellogg Jan 2011" xfId="4696"/>
    <cellStyle name="_Fuel Prices 4-14_PCA 10 -  Exhibit D from A Kellogg July 2011" xfId="4697"/>
    <cellStyle name="_Fuel Prices 4-14_PCA 10 -  Exhibit D from S Free Rcv'd 12-11" xfId="4698"/>
    <cellStyle name="_Fuel Prices 4-14_PCA 9 -  Exhibit D April 2010" xfId="4699"/>
    <cellStyle name="_Fuel Prices 4-14_PCA 9 -  Exhibit D April 2010 (3)" xfId="4700"/>
    <cellStyle name="_Fuel Prices 4-14_PCA 9 -  Exhibit D April 2010 (3) 2" xfId="4701"/>
    <cellStyle name="_Fuel Prices 4-14_PCA 9 -  Exhibit D Nov 2010" xfId="4702"/>
    <cellStyle name="_Fuel Prices 4-14_PCA 9 - Exhibit D at August 2010" xfId="4703"/>
    <cellStyle name="_Fuel Prices 4-14_PCA 9 - Exhibit D June 2010 GRC" xfId="4704"/>
    <cellStyle name="_Fuel Prices 4-14_Peak Credit Exhibits for 2009 GRC" xfId="323"/>
    <cellStyle name="_Fuel Prices 4-14_Peak Credit Exhibits for 2009 GRC 2" xfId="4705"/>
    <cellStyle name="_Fuel Prices 4-14_Peak Credit Exhibits for 2009 GRC 2 2" xfId="4706"/>
    <cellStyle name="_Fuel Prices 4-14_Peak Credit Exhibits for 2009 GRC 2 2 2" xfId="4707"/>
    <cellStyle name="_Fuel Prices 4-14_Peak Credit Exhibits for 2009 GRC 2 3" xfId="4708"/>
    <cellStyle name="_Fuel Prices 4-14_Peak Credit Exhibits for 2009 GRC 2 3 2" xfId="4709"/>
    <cellStyle name="_Fuel Prices 4-14_Peak Credit Exhibits for 2009 GRC 2 4" xfId="4710"/>
    <cellStyle name="_Fuel Prices 4-14_Peak Credit Exhibits for 2009 GRC 2 4 2" xfId="4711"/>
    <cellStyle name="_Fuel Prices 4-14_Peak Credit Exhibits for 2009 GRC 3" xfId="4712"/>
    <cellStyle name="_Fuel Prices 4-14_Peak Credit Exhibits for 2009 GRC 3 2" xfId="4713"/>
    <cellStyle name="_Fuel Prices 4-14_Peak Credit Exhibits for 2009 GRC 4" xfId="4714"/>
    <cellStyle name="_Fuel Prices 4-14_Peak Credit Exhibits for 2009 GRC 4 2" xfId="4715"/>
    <cellStyle name="_Fuel Prices 4-14_Peak Credit Exhibits for 2009 GRC 5" xfId="4716"/>
    <cellStyle name="_Fuel Prices 4-14_Peak Credit Exhibits for 2009 GRC 6" xfId="4717"/>
    <cellStyle name="_Fuel Prices 4-14_Peak Credit Exhibits for 2009 GRC_Low Income 2010 RevRequirement" xfId="324"/>
    <cellStyle name="_Fuel Prices 4-14_Peak Credit Exhibits for 2009 GRC_Low Income 2010 RevRequirement (2)" xfId="325"/>
    <cellStyle name="_Fuel Prices 4-14_Peak Credit Exhibits for 2009 GRC_Oct2010toSep2011LwIncLead" xfId="326"/>
    <cellStyle name="_Fuel Prices 4-14_Power Costs - Comparison bx Rbtl-Staff-Jt-PC" xfId="4718"/>
    <cellStyle name="_Fuel Prices 4-14_Power Costs - Comparison bx Rbtl-Staff-Jt-PC 2" xfId="4719"/>
    <cellStyle name="_Fuel Prices 4-14_Power Costs - Comparison bx Rbtl-Staff-Jt-PC 2 2" xfId="4720"/>
    <cellStyle name="_Fuel Prices 4-14_Power Costs - Comparison bx Rbtl-Staff-Jt-PC 3" xfId="4721"/>
    <cellStyle name="_Fuel Prices 4-14_Power Costs - Comparison bx Rbtl-Staff-Jt-PC_Adj Bench DR 3 for Initial Briefs (Electric)" xfId="4722"/>
    <cellStyle name="_Fuel Prices 4-14_Power Costs - Comparison bx Rbtl-Staff-Jt-PC_Adj Bench DR 3 for Initial Briefs (Electric) 2" xfId="4723"/>
    <cellStyle name="_Fuel Prices 4-14_Power Costs - Comparison bx Rbtl-Staff-Jt-PC_Adj Bench DR 3 for Initial Briefs (Electric) 2 2" xfId="4724"/>
    <cellStyle name="_Fuel Prices 4-14_Power Costs - Comparison bx Rbtl-Staff-Jt-PC_Adj Bench DR 3 for Initial Briefs (Electric) 3" xfId="4725"/>
    <cellStyle name="_Fuel Prices 4-14_Power Costs - Comparison bx Rbtl-Staff-Jt-PC_Electric Rev Req Model (2009 GRC) Rebuttal" xfId="4726"/>
    <cellStyle name="_Fuel Prices 4-14_Power Costs - Comparison bx Rbtl-Staff-Jt-PC_Electric Rev Req Model (2009 GRC) Rebuttal 2" xfId="4727"/>
    <cellStyle name="_Fuel Prices 4-14_Power Costs - Comparison bx Rbtl-Staff-Jt-PC_Electric Rev Req Model (2009 GRC) Rebuttal 2 2" xfId="4728"/>
    <cellStyle name="_Fuel Prices 4-14_Power Costs - Comparison bx Rbtl-Staff-Jt-PC_Electric Rev Req Model (2009 GRC) Rebuttal 3" xfId="4729"/>
    <cellStyle name="_Fuel Prices 4-14_Power Costs - Comparison bx Rbtl-Staff-Jt-PC_Electric Rev Req Model (2009 GRC) Rebuttal REmoval of New  WH Solar AdjustMI" xfId="4730"/>
    <cellStyle name="_Fuel Prices 4-14_Power Costs - Comparison bx Rbtl-Staff-Jt-PC_Electric Rev Req Model (2009 GRC) Rebuttal REmoval of New  WH Solar AdjustMI 2" xfId="4731"/>
    <cellStyle name="_Fuel Prices 4-14_Power Costs - Comparison bx Rbtl-Staff-Jt-PC_Electric Rev Req Model (2009 GRC) Rebuttal REmoval of New  WH Solar AdjustMI 2 2" xfId="4732"/>
    <cellStyle name="_Fuel Prices 4-14_Power Costs - Comparison bx Rbtl-Staff-Jt-PC_Electric Rev Req Model (2009 GRC) Rebuttal REmoval of New  WH Solar AdjustMI 3" xfId="4733"/>
    <cellStyle name="_Fuel Prices 4-14_Power Costs - Comparison bx Rbtl-Staff-Jt-PC_Electric Rev Req Model (2009 GRC) Revised 01-18-2010" xfId="4734"/>
    <cellStyle name="_Fuel Prices 4-14_Power Costs - Comparison bx Rbtl-Staff-Jt-PC_Electric Rev Req Model (2009 GRC) Revised 01-18-2010 2" xfId="4735"/>
    <cellStyle name="_Fuel Prices 4-14_Power Costs - Comparison bx Rbtl-Staff-Jt-PC_Electric Rev Req Model (2009 GRC) Revised 01-18-2010 2 2" xfId="4736"/>
    <cellStyle name="_Fuel Prices 4-14_Power Costs - Comparison bx Rbtl-Staff-Jt-PC_Electric Rev Req Model (2009 GRC) Revised 01-18-2010 3" xfId="4737"/>
    <cellStyle name="_Fuel Prices 4-14_Power Costs - Comparison bx Rbtl-Staff-Jt-PC_Final Order Electric EXHIBIT A-1" xfId="4738"/>
    <cellStyle name="_Fuel Prices 4-14_Power Costs - Comparison bx Rbtl-Staff-Jt-PC_Final Order Electric EXHIBIT A-1 2" xfId="4739"/>
    <cellStyle name="_Fuel Prices 4-14_Power Costs - Comparison bx Rbtl-Staff-Jt-PC_Final Order Electric EXHIBIT A-1 2 2" xfId="4740"/>
    <cellStyle name="_Fuel Prices 4-14_Power Costs - Comparison bx Rbtl-Staff-Jt-PC_Final Order Electric EXHIBIT A-1 3" xfId="4741"/>
    <cellStyle name="_Fuel Prices 4-14_Production Adj 4.37" xfId="327"/>
    <cellStyle name="_Fuel Prices 4-14_Production Adj 4.37 2" xfId="4742"/>
    <cellStyle name="_Fuel Prices 4-14_Production Adj 4.37 2 2" xfId="4743"/>
    <cellStyle name="_Fuel Prices 4-14_Production Adj 4.37 3" xfId="4744"/>
    <cellStyle name="_Fuel Prices 4-14_Purchased Power Adj 4.03" xfId="328"/>
    <cellStyle name="_Fuel Prices 4-14_Purchased Power Adj 4.03 2" xfId="4745"/>
    <cellStyle name="_Fuel Prices 4-14_Purchased Power Adj 4.03 2 2" xfId="4746"/>
    <cellStyle name="_Fuel Prices 4-14_Purchased Power Adj 4.03 3" xfId="4747"/>
    <cellStyle name="_Fuel Prices 4-14_Rate Design Sch 24" xfId="329"/>
    <cellStyle name="_Fuel Prices 4-14_Rate Design Sch 24 2" xfId="4748"/>
    <cellStyle name="_Fuel Prices 4-14_Rate Design Sch 25" xfId="330"/>
    <cellStyle name="_Fuel Prices 4-14_Rate Design Sch 25 2" xfId="4749"/>
    <cellStyle name="_Fuel Prices 4-14_Rate Design Sch 25 2 2" xfId="4750"/>
    <cellStyle name="_Fuel Prices 4-14_Rate Design Sch 25 3" xfId="4751"/>
    <cellStyle name="_Fuel Prices 4-14_Rate Design Sch 26" xfId="331"/>
    <cellStyle name="_Fuel Prices 4-14_Rate Design Sch 26 2" xfId="4752"/>
    <cellStyle name="_Fuel Prices 4-14_Rate Design Sch 26 2 2" xfId="4753"/>
    <cellStyle name="_Fuel Prices 4-14_Rate Design Sch 26 3" xfId="4754"/>
    <cellStyle name="_Fuel Prices 4-14_Rate Design Sch 31" xfId="332"/>
    <cellStyle name="_Fuel Prices 4-14_Rate Design Sch 31 2" xfId="4755"/>
    <cellStyle name="_Fuel Prices 4-14_Rate Design Sch 31 2 2" xfId="4756"/>
    <cellStyle name="_Fuel Prices 4-14_Rate Design Sch 31 3" xfId="4757"/>
    <cellStyle name="_Fuel Prices 4-14_Rate Design Sch 43" xfId="333"/>
    <cellStyle name="_Fuel Prices 4-14_Rate Design Sch 43 2" xfId="4758"/>
    <cellStyle name="_Fuel Prices 4-14_Rate Design Sch 43 2 2" xfId="4759"/>
    <cellStyle name="_Fuel Prices 4-14_Rate Design Sch 43 3" xfId="4760"/>
    <cellStyle name="_Fuel Prices 4-14_Rate Design Sch 448-449" xfId="334"/>
    <cellStyle name="_Fuel Prices 4-14_Rate Design Sch 448-449 2" xfId="4761"/>
    <cellStyle name="_Fuel Prices 4-14_Rate Design Sch 46" xfId="335"/>
    <cellStyle name="_Fuel Prices 4-14_Rate Design Sch 46 2" xfId="4762"/>
    <cellStyle name="_Fuel Prices 4-14_Rate Design Sch 46 2 2" xfId="4763"/>
    <cellStyle name="_Fuel Prices 4-14_Rate Design Sch 46 3" xfId="4764"/>
    <cellStyle name="_Fuel Prices 4-14_Rate Spread" xfId="336"/>
    <cellStyle name="_Fuel Prices 4-14_Rate Spread 2" xfId="4765"/>
    <cellStyle name="_Fuel Prices 4-14_Rate Spread 2 2" xfId="4766"/>
    <cellStyle name="_Fuel Prices 4-14_Rate Spread 3" xfId="4767"/>
    <cellStyle name="_Fuel Prices 4-14_Rebuttal Power Costs" xfId="4768"/>
    <cellStyle name="_Fuel Prices 4-14_Rebuttal Power Costs 2" xfId="4769"/>
    <cellStyle name="_Fuel Prices 4-14_Rebuttal Power Costs 2 2" xfId="4770"/>
    <cellStyle name="_Fuel Prices 4-14_Rebuttal Power Costs 3" xfId="4771"/>
    <cellStyle name="_Fuel Prices 4-14_Rebuttal Power Costs_Adj Bench DR 3 for Initial Briefs (Electric)" xfId="4772"/>
    <cellStyle name="_Fuel Prices 4-14_Rebuttal Power Costs_Adj Bench DR 3 for Initial Briefs (Electric) 2" xfId="4773"/>
    <cellStyle name="_Fuel Prices 4-14_Rebuttal Power Costs_Adj Bench DR 3 for Initial Briefs (Electric) 2 2" xfId="4774"/>
    <cellStyle name="_Fuel Prices 4-14_Rebuttal Power Costs_Adj Bench DR 3 for Initial Briefs (Electric) 3" xfId="4775"/>
    <cellStyle name="_Fuel Prices 4-14_Rebuttal Power Costs_Electric Rev Req Model (2009 GRC) Rebuttal" xfId="4776"/>
    <cellStyle name="_Fuel Prices 4-14_Rebuttal Power Costs_Electric Rev Req Model (2009 GRC) Rebuttal 2" xfId="4777"/>
    <cellStyle name="_Fuel Prices 4-14_Rebuttal Power Costs_Electric Rev Req Model (2009 GRC) Rebuttal 2 2" xfId="4778"/>
    <cellStyle name="_Fuel Prices 4-14_Rebuttal Power Costs_Electric Rev Req Model (2009 GRC) Rebuttal 3" xfId="4779"/>
    <cellStyle name="_Fuel Prices 4-14_Rebuttal Power Costs_Electric Rev Req Model (2009 GRC) Rebuttal REmoval of New  WH Solar AdjustMI" xfId="4780"/>
    <cellStyle name="_Fuel Prices 4-14_Rebuttal Power Costs_Electric Rev Req Model (2009 GRC) Rebuttal REmoval of New  WH Solar AdjustMI 2" xfId="4781"/>
    <cellStyle name="_Fuel Prices 4-14_Rebuttal Power Costs_Electric Rev Req Model (2009 GRC) Rebuttal REmoval of New  WH Solar AdjustMI 2 2" xfId="4782"/>
    <cellStyle name="_Fuel Prices 4-14_Rebuttal Power Costs_Electric Rev Req Model (2009 GRC) Rebuttal REmoval of New  WH Solar AdjustMI 3" xfId="4783"/>
    <cellStyle name="_Fuel Prices 4-14_Rebuttal Power Costs_Electric Rev Req Model (2009 GRC) Revised 01-18-2010" xfId="4784"/>
    <cellStyle name="_Fuel Prices 4-14_Rebuttal Power Costs_Electric Rev Req Model (2009 GRC) Revised 01-18-2010 2" xfId="4785"/>
    <cellStyle name="_Fuel Prices 4-14_Rebuttal Power Costs_Electric Rev Req Model (2009 GRC) Revised 01-18-2010 2 2" xfId="4786"/>
    <cellStyle name="_Fuel Prices 4-14_Rebuttal Power Costs_Electric Rev Req Model (2009 GRC) Revised 01-18-2010 3" xfId="4787"/>
    <cellStyle name="_Fuel Prices 4-14_Rebuttal Power Costs_Final Order Electric EXHIBIT A-1" xfId="4788"/>
    <cellStyle name="_Fuel Prices 4-14_Rebuttal Power Costs_Final Order Electric EXHIBIT A-1 2" xfId="4789"/>
    <cellStyle name="_Fuel Prices 4-14_Rebuttal Power Costs_Final Order Electric EXHIBIT A-1 2 2" xfId="4790"/>
    <cellStyle name="_Fuel Prices 4-14_Rebuttal Power Costs_Final Order Electric EXHIBIT A-1 3" xfId="4791"/>
    <cellStyle name="_Fuel Prices 4-14_RECS vs PTC's w Interest 6-28-10" xfId="337"/>
    <cellStyle name="_Fuel Prices 4-14_ROR 5.02" xfId="338"/>
    <cellStyle name="_Fuel Prices 4-14_ROR 5.02 2" xfId="4792"/>
    <cellStyle name="_Fuel Prices 4-14_ROR 5.02 2 2" xfId="4793"/>
    <cellStyle name="_Fuel Prices 4-14_ROR 5.02 3" xfId="4794"/>
    <cellStyle name="_Fuel Prices 4-14_Sch 40 Feeder OH 2008" xfId="4795"/>
    <cellStyle name="_Fuel Prices 4-14_Sch 40 Feeder OH 2008 2" xfId="4796"/>
    <cellStyle name="_Fuel Prices 4-14_Sch 40 Feeder OH 2008 2 2" xfId="4797"/>
    <cellStyle name="_Fuel Prices 4-14_Sch 40 Feeder OH 2008 3" xfId="4798"/>
    <cellStyle name="_Fuel Prices 4-14_Sch 40 Interim Energy Rates " xfId="339"/>
    <cellStyle name="_Fuel Prices 4-14_Sch 40 Interim Energy Rates  2" xfId="4799"/>
    <cellStyle name="_Fuel Prices 4-14_Sch 40 Interim Energy Rates  2 2" xfId="4800"/>
    <cellStyle name="_Fuel Prices 4-14_Sch 40 Interim Energy Rates  3" xfId="4801"/>
    <cellStyle name="_Fuel Prices 4-14_Sch 40 Substation A&amp;G 2008" xfId="4802"/>
    <cellStyle name="_Fuel Prices 4-14_Sch 40 Substation A&amp;G 2008 2" xfId="4803"/>
    <cellStyle name="_Fuel Prices 4-14_Sch 40 Substation A&amp;G 2008 2 2" xfId="4804"/>
    <cellStyle name="_Fuel Prices 4-14_Sch 40 Substation A&amp;G 2008 3" xfId="4805"/>
    <cellStyle name="_Fuel Prices 4-14_Sch 40 Substation O&amp;M 2008" xfId="4806"/>
    <cellStyle name="_Fuel Prices 4-14_Sch 40 Substation O&amp;M 2008 2" xfId="4807"/>
    <cellStyle name="_Fuel Prices 4-14_Sch 40 Substation O&amp;M 2008 2 2" xfId="4808"/>
    <cellStyle name="_Fuel Prices 4-14_Sch 40 Substation O&amp;M 2008 3" xfId="4809"/>
    <cellStyle name="_Fuel Prices 4-14_Subs 2008" xfId="4810"/>
    <cellStyle name="_Fuel Prices 4-14_Subs 2008 2" xfId="4811"/>
    <cellStyle name="_Fuel Prices 4-14_Subs 2008 2 2" xfId="4812"/>
    <cellStyle name="_Fuel Prices 4-14_Subs 2008 3" xfId="4813"/>
    <cellStyle name="_Fuel Prices 4-14_Typical Residential Impacts 10.27.08" xfId="340"/>
    <cellStyle name="_Fuel Prices 4-14_Wind Integration 10GRC" xfId="4814"/>
    <cellStyle name="_Fuel Prices 4-14_Wind Integration 10GRC 2" xfId="4815"/>
    <cellStyle name="_Gas Pro Forma Rev CY 2007 Janet 4_8_08" xfId="4816"/>
    <cellStyle name="_Gas Transportation Charges_2009GRC_120308" xfId="341"/>
    <cellStyle name="_Gas Transportation Charges_2009GRC_120308 2" xfId="4817"/>
    <cellStyle name="_Gas Transportation Charges_2009GRC_120308 2 2" xfId="4818"/>
    <cellStyle name="_Gas Transportation Charges_2009GRC_120308 3" xfId="4819"/>
    <cellStyle name="_Gas Transportation Charges_2009GRC_120308_Chelan PUD Power Costs (8-10)" xfId="4820"/>
    <cellStyle name="_Gas Transportation Charges_2009GRC_120308_DEM-WP(C) Costs Not In AURORA 2010GRC As Filed" xfId="4821"/>
    <cellStyle name="_Gas Transportation Charges_2009GRC_120308_DEM-WP(C) Costs Not In AURORA 2010GRC As Filed 2" xfId="4822"/>
    <cellStyle name="_Gas Transportation Charges_2009GRC_120308_NIM Summary" xfId="4823"/>
    <cellStyle name="_Gas Transportation Charges_2009GRC_120308_NIM Summary 09GRC" xfId="4824"/>
    <cellStyle name="_Gas Transportation Charges_2009GRC_120308_NIM Summary 09GRC 2" xfId="4825"/>
    <cellStyle name="_Gas Transportation Charges_2009GRC_120308_NIM Summary 2" xfId="4826"/>
    <cellStyle name="_Gas Transportation Charges_2009GRC_120308_NIM Summary 3" xfId="4827"/>
    <cellStyle name="_Gas Transportation Charges_2009GRC_120308_NIM Summary 4" xfId="4828"/>
    <cellStyle name="_Gas Transportation Charges_2009GRC_120308_NIM Summary 5" xfId="4829"/>
    <cellStyle name="_Gas Transportation Charges_2009GRC_120308_NIM Summary 6" xfId="4830"/>
    <cellStyle name="_Gas Transportation Charges_2009GRC_120308_NIM Summary 7" xfId="4831"/>
    <cellStyle name="_Gas Transportation Charges_2009GRC_120308_NIM Summary 8" xfId="4832"/>
    <cellStyle name="_Gas Transportation Charges_2009GRC_120308_NIM Summary 9" xfId="4833"/>
    <cellStyle name="_Gas Transportation Charges_2009GRC_120308_PCA 9 -  Exhibit D April 2010 (3)" xfId="4834"/>
    <cellStyle name="_Gas Transportation Charges_2009GRC_120308_PCA 9 -  Exhibit D April 2010 (3) 2" xfId="4835"/>
    <cellStyle name="_Gas Transportation Charges_2009GRC_120308_Reconciliation" xfId="4836"/>
    <cellStyle name="_Gas Transportation Charges_2009GRC_120308_Reconciliation 2" xfId="4837"/>
    <cellStyle name="_Gas Transportation Charges_2009GRC_120308_Wind Integration 10GRC" xfId="4838"/>
    <cellStyle name="_Gas Transportation Charges_2009GRC_120308_Wind Integration 10GRC 2" xfId="4839"/>
    <cellStyle name="_Mid C 09GRC" xfId="4840"/>
    <cellStyle name="_Monthly Fixed Input" xfId="4841"/>
    <cellStyle name="_Monthly Fixed Input 2" xfId="4842"/>
    <cellStyle name="_Monthly Fixed Input_NIM Summary" xfId="4843"/>
    <cellStyle name="_Monthly Fixed Input_NIM Summary 2" xfId="4844"/>
    <cellStyle name="_NIM 06 Base Case Current Trends" xfId="342"/>
    <cellStyle name="_NIM 06 Base Case Current Trends 2" xfId="4845"/>
    <cellStyle name="_NIM 06 Base Case Current Trends 2 2" xfId="4846"/>
    <cellStyle name="_NIM 06 Base Case Current Trends 3" xfId="4847"/>
    <cellStyle name="_NIM 06 Base Case Current Trends_Adj Bench DR 3 for Initial Briefs (Electric)" xfId="4848"/>
    <cellStyle name="_NIM 06 Base Case Current Trends_Adj Bench DR 3 for Initial Briefs (Electric) 2" xfId="4849"/>
    <cellStyle name="_NIM 06 Base Case Current Trends_Adj Bench DR 3 for Initial Briefs (Electric) 2 2" xfId="4850"/>
    <cellStyle name="_NIM 06 Base Case Current Trends_Adj Bench DR 3 for Initial Briefs (Electric) 3" xfId="4851"/>
    <cellStyle name="_NIM 06 Base Case Current Trends_Book1" xfId="4852"/>
    <cellStyle name="_NIM 06 Base Case Current Trends_Book2" xfId="4853"/>
    <cellStyle name="_NIM 06 Base Case Current Trends_Book2 2" xfId="4854"/>
    <cellStyle name="_NIM 06 Base Case Current Trends_Book2 2 2" xfId="4855"/>
    <cellStyle name="_NIM 06 Base Case Current Trends_Book2 3" xfId="4856"/>
    <cellStyle name="_NIM 06 Base Case Current Trends_Book2_Adj Bench DR 3 for Initial Briefs (Electric)" xfId="4857"/>
    <cellStyle name="_NIM 06 Base Case Current Trends_Book2_Adj Bench DR 3 for Initial Briefs (Electric) 2" xfId="4858"/>
    <cellStyle name="_NIM 06 Base Case Current Trends_Book2_Adj Bench DR 3 for Initial Briefs (Electric) 2 2" xfId="4859"/>
    <cellStyle name="_NIM 06 Base Case Current Trends_Book2_Adj Bench DR 3 for Initial Briefs (Electric) 3" xfId="4860"/>
    <cellStyle name="_NIM 06 Base Case Current Trends_Book2_Electric Rev Req Model (2009 GRC) Rebuttal" xfId="4861"/>
    <cellStyle name="_NIM 06 Base Case Current Trends_Book2_Electric Rev Req Model (2009 GRC) Rebuttal 2" xfId="4862"/>
    <cellStyle name="_NIM 06 Base Case Current Trends_Book2_Electric Rev Req Model (2009 GRC) Rebuttal 2 2" xfId="4863"/>
    <cellStyle name="_NIM 06 Base Case Current Trends_Book2_Electric Rev Req Model (2009 GRC) Rebuttal 3" xfId="4864"/>
    <cellStyle name="_NIM 06 Base Case Current Trends_Book2_Electric Rev Req Model (2009 GRC) Rebuttal REmoval of New  WH Solar AdjustMI" xfId="4865"/>
    <cellStyle name="_NIM 06 Base Case Current Trends_Book2_Electric Rev Req Model (2009 GRC) Rebuttal REmoval of New  WH Solar AdjustMI 2" xfId="4866"/>
    <cellStyle name="_NIM 06 Base Case Current Trends_Book2_Electric Rev Req Model (2009 GRC) Rebuttal REmoval of New  WH Solar AdjustMI 2 2" xfId="4867"/>
    <cellStyle name="_NIM 06 Base Case Current Trends_Book2_Electric Rev Req Model (2009 GRC) Rebuttal REmoval of New  WH Solar AdjustMI 3" xfId="4868"/>
    <cellStyle name="_NIM 06 Base Case Current Trends_Book2_Electric Rev Req Model (2009 GRC) Revised 01-18-2010" xfId="4869"/>
    <cellStyle name="_NIM 06 Base Case Current Trends_Book2_Electric Rev Req Model (2009 GRC) Revised 01-18-2010 2" xfId="4870"/>
    <cellStyle name="_NIM 06 Base Case Current Trends_Book2_Electric Rev Req Model (2009 GRC) Revised 01-18-2010 2 2" xfId="4871"/>
    <cellStyle name="_NIM 06 Base Case Current Trends_Book2_Electric Rev Req Model (2009 GRC) Revised 01-18-2010 3" xfId="4872"/>
    <cellStyle name="_NIM 06 Base Case Current Trends_Book2_Final Order Electric EXHIBIT A-1" xfId="4873"/>
    <cellStyle name="_NIM 06 Base Case Current Trends_Book2_Final Order Electric EXHIBIT A-1 2" xfId="4874"/>
    <cellStyle name="_NIM 06 Base Case Current Trends_Book2_Final Order Electric EXHIBIT A-1 2 2" xfId="4875"/>
    <cellStyle name="_NIM 06 Base Case Current Trends_Book2_Final Order Electric EXHIBIT A-1 3" xfId="4876"/>
    <cellStyle name="_NIM 06 Base Case Current Trends_Chelan PUD Power Costs (8-10)" xfId="4877"/>
    <cellStyle name="_NIM 06 Base Case Current Trends_Confidential Material" xfId="4878"/>
    <cellStyle name="_NIM 06 Base Case Current Trends_DEM-WP(C) Colstrip 12 Coal Cost Forecast 2010GRC" xfId="4879"/>
    <cellStyle name="_NIM 06 Base Case Current Trends_DEM-WP(C) Production O&amp;M 2010GRC As-Filed" xfId="4880"/>
    <cellStyle name="_NIM 06 Base Case Current Trends_DEM-WP(C) Production O&amp;M 2010GRC As-Filed 2" xfId="4881"/>
    <cellStyle name="_NIM 06 Base Case Current Trends_Electric Rev Req Model (2009 GRC) " xfId="343"/>
    <cellStyle name="_NIM 06 Base Case Current Trends_Electric Rev Req Model (2009 GRC)  2" xfId="4882"/>
    <cellStyle name="_NIM 06 Base Case Current Trends_Electric Rev Req Model (2009 GRC)  2 2" xfId="4883"/>
    <cellStyle name="_NIM 06 Base Case Current Trends_Electric Rev Req Model (2009 GRC)  3" xfId="4884"/>
    <cellStyle name="_NIM 06 Base Case Current Trends_Electric Rev Req Model (2009 GRC) Rebuttal" xfId="4885"/>
    <cellStyle name="_NIM 06 Base Case Current Trends_Electric Rev Req Model (2009 GRC) Rebuttal 2" xfId="4886"/>
    <cellStyle name="_NIM 06 Base Case Current Trends_Electric Rev Req Model (2009 GRC) Rebuttal 2 2" xfId="4887"/>
    <cellStyle name="_NIM 06 Base Case Current Trends_Electric Rev Req Model (2009 GRC) Rebuttal 3" xfId="4888"/>
    <cellStyle name="_NIM 06 Base Case Current Trends_Electric Rev Req Model (2009 GRC) Rebuttal REmoval of New  WH Solar AdjustMI" xfId="4889"/>
    <cellStyle name="_NIM 06 Base Case Current Trends_Electric Rev Req Model (2009 GRC) Rebuttal REmoval of New  WH Solar AdjustMI 2" xfId="4890"/>
    <cellStyle name="_NIM 06 Base Case Current Trends_Electric Rev Req Model (2009 GRC) Rebuttal REmoval of New  WH Solar AdjustMI 2 2" xfId="4891"/>
    <cellStyle name="_NIM 06 Base Case Current Trends_Electric Rev Req Model (2009 GRC) Rebuttal REmoval of New  WH Solar AdjustMI 3" xfId="4892"/>
    <cellStyle name="_NIM 06 Base Case Current Trends_Electric Rev Req Model (2009 GRC) Revised 01-18-2010" xfId="4893"/>
    <cellStyle name="_NIM 06 Base Case Current Trends_Electric Rev Req Model (2009 GRC) Revised 01-18-2010 2" xfId="4894"/>
    <cellStyle name="_NIM 06 Base Case Current Trends_Electric Rev Req Model (2009 GRC) Revised 01-18-2010 2 2" xfId="4895"/>
    <cellStyle name="_NIM 06 Base Case Current Trends_Electric Rev Req Model (2009 GRC) Revised 01-18-2010 3" xfId="4896"/>
    <cellStyle name="_NIM 06 Base Case Current Trends_Electric Rev Req Model (2010 GRC)" xfId="4897"/>
    <cellStyle name="_NIM 06 Base Case Current Trends_Electric Rev Req Model (2010 GRC) SF" xfId="4898"/>
    <cellStyle name="_NIM 06 Base Case Current Trends_Final Order Electric EXHIBIT A-1" xfId="4899"/>
    <cellStyle name="_NIM 06 Base Case Current Trends_Final Order Electric EXHIBIT A-1 2" xfId="4900"/>
    <cellStyle name="_NIM 06 Base Case Current Trends_Final Order Electric EXHIBIT A-1 2 2" xfId="4901"/>
    <cellStyle name="_NIM 06 Base Case Current Trends_Final Order Electric EXHIBIT A-1 3" xfId="4902"/>
    <cellStyle name="_NIM 06 Base Case Current Trends_NIM Summary" xfId="4903"/>
    <cellStyle name="_NIM 06 Base Case Current Trends_NIM Summary 2" xfId="4904"/>
    <cellStyle name="_NIM 06 Base Case Current Trends_Rebuttal Power Costs" xfId="4905"/>
    <cellStyle name="_NIM 06 Base Case Current Trends_Rebuttal Power Costs 2" xfId="4906"/>
    <cellStyle name="_NIM 06 Base Case Current Trends_Rebuttal Power Costs 2 2" xfId="4907"/>
    <cellStyle name="_NIM 06 Base Case Current Trends_Rebuttal Power Costs 3" xfId="4908"/>
    <cellStyle name="_NIM 06 Base Case Current Trends_Rebuttal Power Costs_Adj Bench DR 3 for Initial Briefs (Electric)" xfId="4909"/>
    <cellStyle name="_NIM 06 Base Case Current Trends_Rebuttal Power Costs_Adj Bench DR 3 for Initial Briefs (Electric) 2" xfId="4910"/>
    <cellStyle name="_NIM 06 Base Case Current Trends_Rebuttal Power Costs_Adj Bench DR 3 for Initial Briefs (Electric) 2 2" xfId="4911"/>
    <cellStyle name="_NIM 06 Base Case Current Trends_Rebuttal Power Costs_Adj Bench DR 3 for Initial Briefs (Electric) 3" xfId="4912"/>
    <cellStyle name="_NIM 06 Base Case Current Trends_Rebuttal Power Costs_Electric Rev Req Model (2009 GRC) Rebuttal" xfId="4913"/>
    <cellStyle name="_NIM 06 Base Case Current Trends_Rebuttal Power Costs_Electric Rev Req Model (2009 GRC) Rebuttal 2" xfId="4914"/>
    <cellStyle name="_NIM 06 Base Case Current Trends_Rebuttal Power Costs_Electric Rev Req Model (2009 GRC) Rebuttal 2 2" xfId="4915"/>
    <cellStyle name="_NIM 06 Base Case Current Trends_Rebuttal Power Costs_Electric Rev Req Model (2009 GRC) Rebuttal 3" xfId="4916"/>
    <cellStyle name="_NIM 06 Base Case Current Trends_Rebuttal Power Costs_Electric Rev Req Model (2009 GRC) Rebuttal REmoval of New  WH Solar AdjustMI" xfId="4917"/>
    <cellStyle name="_NIM 06 Base Case Current Trends_Rebuttal Power Costs_Electric Rev Req Model (2009 GRC) Rebuttal REmoval of New  WH Solar AdjustMI 2" xfId="4918"/>
    <cellStyle name="_NIM 06 Base Case Current Trends_Rebuttal Power Costs_Electric Rev Req Model (2009 GRC) Rebuttal REmoval of New  WH Solar AdjustMI 2 2" xfId="4919"/>
    <cellStyle name="_NIM 06 Base Case Current Trends_Rebuttal Power Costs_Electric Rev Req Model (2009 GRC) Rebuttal REmoval of New  WH Solar AdjustMI 3" xfId="4920"/>
    <cellStyle name="_NIM 06 Base Case Current Trends_Rebuttal Power Costs_Electric Rev Req Model (2009 GRC) Revised 01-18-2010" xfId="4921"/>
    <cellStyle name="_NIM 06 Base Case Current Trends_Rebuttal Power Costs_Electric Rev Req Model (2009 GRC) Revised 01-18-2010 2" xfId="4922"/>
    <cellStyle name="_NIM 06 Base Case Current Trends_Rebuttal Power Costs_Electric Rev Req Model (2009 GRC) Revised 01-18-2010 2 2" xfId="4923"/>
    <cellStyle name="_NIM 06 Base Case Current Trends_Rebuttal Power Costs_Electric Rev Req Model (2009 GRC) Revised 01-18-2010 3" xfId="4924"/>
    <cellStyle name="_NIM 06 Base Case Current Trends_Rebuttal Power Costs_Final Order Electric EXHIBIT A-1" xfId="4925"/>
    <cellStyle name="_NIM 06 Base Case Current Trends_Rebuttal Power Costs_Final Order Electric EXHIBIT A-1 2" xfId="4926"/>
    <cellStyle name="_NIM 06 Base Case Current Trends_Rebuttal Power Costs_Final Order Electric EXHIBIT A-1 2 2" xfId="4927"/>
    <cellStyle name="_NIM 06 Base Case Current Trends_Rebuttal Power Costs_Final Order Electric EXHIBIT A-1 3" xfId="4928"/>
    <cellStyle name="_NIM 06 Base Case Current Trends_TENASKA REGULATORY ASSET" xfId="4929"/>
    <cellStyle name="_NIM 06 Base Case Current Trends_TENASKA REGULATORY ASSET 2" xfId="4930"/>
    <cellStyle name="_NIM 06 Base Case Current Trends_TENASKA REGULATORY ASSET 2 2" xfId="4931"/>
    <cellStyle name="_NIM 06 Base Case Current Trends_TENASKA REGULATORY ASSET 3" xfId="4932"/>
    <cellStyle name="_NIM Summary 09GRC" xfId="4933"/>
    <cellStyle name="_NIM Summary 09GRC 2" xfId="4934"/>
    <cellStyle name="_NIM Summary 09GRC_NIM Summary" xfId="4935"/>
    <cellStyle name="_NIM Summary 09GRC_NIM Summary 2" xfId="4936"/>
    <cellStyle name="_PC DRAFT 10 15 07" xfId="4937"/>
    <cellStyle name="_PCA 7 - Exhibit D update 9_30_2008" xfId="4938"/>
    <cellStyle name="_PCA 7 - Exhibit D update 9_30_2008 2" xfId="4939"/>
    <cellStyle name="_PCA 7 - Exhibit D update 9_30_2008_Chelan PUD Power Costs (8-10)" xfId="4940"/>
    <cellStyle name="_PCA 7 - Exhibit D update 9_30_2008_NIM Summary" xfId="4941"/>
    <cellStyle name="_PCA 7 - Exhibit D update 9_30_2008_NIM Summary 2" xfId="4942"/>
    <cellStyle name="_PCA 7 - Exhibit D update 9_30_2008_Transmission Workbook for May BOD" xfId="4943"/>
    <cellStyle name="_PCA 7 - Exhibit D update 9_30_2008_Transmission Workbook for May BOD 2" xfId="4944"/>
    <cellStyle name="_PCA 7 - Exhibit D update 9_30_2008_Wind Integration 10GRC" xfId="4945"/>
    <cellStyle name="_PCA 7 - Exhibit D update 9_30_2008_Wind Integration 10GRC 2" xfId="4946"/>
    <cellStyle name="_Portfolio SPlan Base Case.xls Chart 1" xfId="344"/>
    <cellStyle name="_Portfolio SPlan Base Case.xls Chart 1 2" xfId="4947"/>
    <cellStyle name="_Portfolio SPlan Base Case.xls Chart 1 2 2" xfId="4948"/>
    <cellStyle name="_Portfolio SPlan Base Case.xls Chart 1 3" xfId="4949"/>
    <cellStyle name="_Portfolio SPlan Base Case.xls Chart 1_Adj Bench DR 3 for Initial Briefs (Electric)" xfId="4950"/>
    <cellStyle name="_Portfolio SPlan Base Case.xls Chart 1_Adj Bench DR 3 for Initial Briefs (Electric) 2" xfId="4951"/>
    <cellStyle name="_Portfolio SPlan Base Case.xls Chart 1_Adj Bench DR 3 for Initial Briefs (Electric) 2 2" xfId="4952"/>
    <cellStyle name="_Portfolio SPlan Base Case.xls Chart 1_Adj Bench DR 3 for Initial Briefs (Electric) 3" xfId="4953"/>
    <cellStyle name="_Portfolio SPlan Base Case.xls Chart 1_Book1" xfId="4954"/>
    <cellStyle name="_Portfolio SPlan Base Case.xls Chart 1_Book2" xfId="4955"/>
    <cellStyle name="_Portfolio SPlan Base Case.xls Chart 1_Book2 2" xfId="4956"/>
    <cellStyle name="_Portfolio SPlan Base Case.xls Chart 1_Book2 2 2" xfId="4957"/>
    <cellStyle name="_Portfolio SPlan Base Case.xls Chart 1_Book2 3" xfId="4958"/>
    <cellStyle name="_Portfolio SPlan Base Case.xls Chart 1_Book2_Adj Bench DR 3 for Initial Briefs (Electric)" xfId="4959"/>
    <cellStyle name="_Portfolio SPlan Base Case.xls Chart 1_Book2_Adj Bench DR 3 for Initial Briefs (Electric) 2" xfId="4960"/>
    <cellStyle name="_Portfolio SPlan Base Case.xls Chart 1_Book2_Adj Bench DR 3 for Initial Briefs (Electric) 2 2" xfId="4961"/>
    <cellStyle name="_Portfolio SPlan Base Case.xls Chart 1_Book2_Adj Bench DR 3 for Initial Briefs (Electric) 3" xfId="4962"/>
    <cellStyle name="_Portfolio SPlan Base Case.xls Chart 1_Book2_Electric Rev Req Model (2009 GRC) Rebuttal" xfId="4963"/>
    <cellStyle name="_Portfolio SPlan Base Case.xls Chart 1_Book2_Electric Rev Req Model (2009 GRC) Rebuttal 2" xfId="4964"/>
    <cellStyle name="_Portfolio SPlan Base Case.xls Chart 1_Book2_Electric Rev Req Model (2009 GRC) Rebuttal 2 2" xfId="4965"/>
    <cellStyle name="_Portfolio SPlan Base Case.xls Chart 1_Book2_Electric Rev Req Model (2009 GRC) Rebuttal 3" xfId="4966"/>
    <cellStyle name="_Portfolio SPlan Base Case.xls Chart 1_Book2_Electric Rev Req Model (2009 GRC) Rebuttal REmoval of New  WH Solar AdjustMI" xfId="4967"/>
    <cellStyle name="_Portfolio SPlan Base Case.xls Chart 1_Book2_Electric Rev Req Model (2009 GRC) Rebuttal REmoval of New  WH Solar AdjustMI 2" xfId="4968"/>
    <cellStyle name="_Portfolio SPlan Base Case.xls Chart 1_Book2_Electric Rev Req Model (2009 GRC) Rebuttal REmoval of New  WH Solar AdjustMI 2 2" xfId="4969"/>
    <cellStyle name="_Portfolio SPlan Base Case.xls Chart 1_Book2_Electric Rev Req Model (2009 GRC) Rebuttal REmoval of New  WH Solar AdjustMI 3" xfId="4970"/>
    <cellStyle name="_Portfolio SPlan Base Case.xls Chart 1_Book2_Electric Rev Req Model (2009 GRC) Revised 01-18-2010" xfId="4971"/>
    <cellStyle name="_Portfolio SPlan Base Case.xls Chart 1_Book2_Electric Rev Req Model (2009 GRC) Revised 01-18-2010 2" xfId="4972"/>
    <cellStyle name="_Portfolio SPlan Base Case.xls Chart 1_Book2_Electric Rev Req Model (2009 GRC) Revised 01-18-2010 2 2" xfId="4973"/>
    <cellStyle name="_Portfolio SPlan Base Case.xls Chart 1_Book2_Electric Rev Req Model (2009 GRC) Revised 01-18-2010 3" xfId="4974"/>
    <cellStyle name="_Portfolio SPlan Base Case.xls Chart 1_Book2_Final Order Electric EXHIBIT A-1" xfId="4975"/>
    <cellStyle name="_Portfolio SPlan Base Case.xls Chart 1_Book2_Final Order Electric EXHIBIT A-1 2" xfId="4976"/>
    <cellStyle name="_Portfolio SPlan Base Case.xls Chart 1_Book2_Final Order Electric EXHIBIT A-1 2 2" xfId="4977"/>
    <cellStyle name="_Portfolio SPlan Base Case.xls Chart 1_Book2_Final Order Electric EXHIBIT A-1 3" xfId="4978"/>
    <cellStyle name="_Portfolio SPlan Base Case.xls Chart 1_Chelan PUD Power Costs (8-10)" xfId="4979"/>
    <cellStyle name="_Portfolio SPlan Base Case.xls Chart 1_Confidential Material" xfId="4980"/>
    <cellStyle name="_Portfolio SPlan Base Case.xls Chart 1_DEM-WP(C) Colstrip 12 Coal Cost Forecast 2010GRC" xfId="4981"/>
    <cellStyle name="_Portfolio SPlan Base Case.xls Chart 1_DEM-WP(C) Production O&amp;M 2010GRC As-Filed" xfId="4982"/>
    <cellStyle name="_Portfolio SPlan Base Case.xls Chart 1_DEM-WP(C) Production O&amp;M 2010GRC As-Filed 2" xfId="4983"/>
    <cellStyle name="_Portfolio SPlan Base Case.xls Chart 1_Electric Rev Req Model (2009 GRC) " xfId="345"/>
    <cellStyle name="_Portfolio SPlan Base Case.xls Chart 1_Electric Rev Req Model (2009 GRC)  2" xfId="4984"/>
    <cellStyle name="_Portfolio SPlan Base Case.xls Chart 1_Electric Rev Req Model (2009 GRC)  2 2" xfId="4985"/>
    <cellStyle name="_Portfolio SPlan Base Case.xls Chart 1_Electric Rev Req Model (2009 GRC)  3" xfId="4986"/>
    <cellStyle name="_Portfolio SPlan Base Case.xls Chart 1_Electric Rev Req Model (2009 GRC) Rebuttal" xfId="4987"/>
    <cellStyle name="_Portfolio SPlan Base Case.xls Chart 1_Electric Rev Req Model (2009 GRC) Rebuttal 2" xfId="4988"/>
    <cellStyle name="_Portfolio SPlan Base Case.xls Chart 1_Electric Rev Req Model (2009 GRC) Rebuttal 2 2" xfId="4989"/>
    <cellStyle name="_Portfolio SPlan Base Case.xls Chart 1_Electric Rev Req Model (2009 GRC) Rebuttal 3" xfId="4990"/>
    <cellStyle name="_Portfolio SPlan Base Case.xls Chart 1_Electric Rev Req Model (2009 GRC) Rebuttal REmoval of New  WH Solar AdjustMI" xfId="4991"/>
    <cellStyle name="_Portfolio SPlan Base Case.xls Chart 1_Electric Rev Req Model (2009 GRC) Rebuttal REmoval of New  WH Solar AdjustMI 2" xfId="4992"/>
    <cellStyle name="_Portfolio SPlan Base Case.xls Chart 1_Electric Rev Req Model (2009 GRC) Rebuttal REmoval of New  WH Solar AdjustMI 2 2" xfId="4993"/>
    <cellStyle name="_Portfolio SPlan Base Case.xls Chart 1_Electric Rev Req Model (2009 GRC) Rebuttal REmoval of New  WH Solar AdjustMI 3" xfId="4994"/>
    <cellStyle name="_Portfolio SPlan Base Case.xls Chart 1_Electric Rev Req Model (2009 GRC) Revised 01-18-2010" xfId="4995"/>
    <cellStyle name="_Portfolio SPlan Base Case.xls Chart 1_Electric Rev Req Model (2009 GRC) Revised 01-18-2010 2" xfId="4996"/>
    <cellStyle name="_Portfolio SPlan Base Case.xls Chart 1_Electric Rev Req Model (2009 GRC) Revised 01-18-2010 2 2" xfId="4997"/>
    <cellStyle name="_Portfolio SPlan Base Case.xls Chart 1_Electric Rev Req Model (2009 GRC) Revised 01-18-2010 3" xfId="4998"/>
    <cellStyle name="_Portfolio SPlan Base Case.xls Chart 1_Electric Rev Req Model (2010 GRC)" xfId="4999"/>
    <cellStyle name="_Portfolio SPlan Base Case.xls Chart 1_Electric Rev Req Model (2010 GRC) SF" xfId="5000"/>
    <cellStyle name="_Portfolio SPlan Base Case.xls Chart 1_Final Order Electric EXHIBIT A-1" xfId="5001"/>
    <cellStyle name="_Portfolio SPlan Base Case.xls Chart 1_Final Order Electric EXHIBIT A-1 2" xfId="5002"/>
    <cellStyle name="_Portfolio SPlan Base Case.xls Chart 1_Final Order Electric EXHIBIT A-1 2 2" xfId="5003"/>
    <cellStyle name="_Portfolio SPlan Base Case.xls Chart 1_Final Order Electric EXHIBIT A-1 3" xfId="5004"/>
    <cellStyle name="_Portfolio SPlan Base Case.xls Chart 1_NIM Summary" xfId="5005"/>
    <cellStyle name="_Portfolio SPlan Base Case.xls Chart 1_NIM Summary 2" xfId="5006"/>
    <cellStyle name="_Portfolio SPlan Base Case.xls Chart 1_Rebuttal Power Costs" xfId="5007"/>
    <cellStyle name="_Portfolio SPlan Base Case.xls Chart 1_Rebuttal Power Costs 2" xfId="5008"/>
    <cellStyle name="_Portfolio SPlan Base Case.xls Chart 1_Rebuttal Power Costs 2 2" xfId="5009"/>
    <cellStyle name="_Portfolio SPlan Base Case.xls Chart 1_Rebuttal Power Costs 3" xfId="5010"/>
    <cellStyle name="_Portfolio SPlan Base Case.xls Chart 1_Rebuttal Power Costs_Adj Bench DR 3 for Initial Briefs (Electric)" xfId="5011"/>
    <cellStyle name="_Portfolio SPlan Base Case.xls Chart 1_Rebuttal Power Costs_Adj Bench DR 3 for Initial Briefs (Electric) 2" xfId="5012"/>
    <cellStyle name="_Portfolio SPlan Base Case.xls Chart 1_Rebuttal Power Costs_Adj Bench DR 3 for Initial Briefs (Electric) 2 2" xfId="5013"/>
    <cellStyle name="_Portfolio SPlan Base Case.xls Chart 1_Rebuttal Power Costs_Adj Bench DR 3 for Initial Briefs (Electric) 3" xfId="5014"/>
    <cellStyle name="_Portfolio SPlan Base Case.xls Chart 1_Rebuttal Power Costs_Electric Rev Req Model (2009 GRC) Rebuttal" xfId="5015"/>
    <cellStyle name="_Portfolio SPlan Base Case.xls Chart 1_Rebuttal Power Costs_Electric Rev Req Model (2009 GRC) Rebuttal 2" xfId="5016"/>
    <cellStyle name="_Portfolio SPlan Base Case.xls Chart 1_Rebuttal Power Costs_Electric Rev Req Model (2009 GRC) Rebuttal 2 2" xfId="5017"/>
    <cellStyle name="_Portfolio SPlan Base Case.xls Chart 1_Rebuttal Power Costs_Electric Rev Req Model (2009 GRC) Rebuttal 3" xfId="5018"/>
    <cellStyle name="_Portfolio SPlan Base Case.xls Chart 1_Rebuttal Power Costs_Electric Rev Req Model (2009 GRC) Rebuttal REmoval of New  WH Solar AdjustMI" xfId="5019"/>
    <cellStyle name="_Portfolio SPlan Base Case.xls Chart 1_Rebuttal Power Costs_Electric Rev Req Model (2009 GRC) Rebuttal REmoval of New  WH Solar AdjustMI 2" xfId="5020"/>
    <cellStyle name="_Portfolio SPlan Base Case.xls Chart 1_Rebuttal Power Costs_Electric Rev Req Model (2009 GRC) Rebuttal REmoval of New  WH Solar AdjustMI 2 2" xfId="5021"/>
    <cellStyle name="_Portfolio SPlan Base Case.xls Chart 1_Rebuttal Power Costs_Electric Rev Req Model (2009 GRC) Rebuttal REmoval of New  WH Solar AdjustMI 3" xfId="5022"/>
    <cellStyle name="_Portfolio SPlan Base Case.xls Chart 1_Rebuttal Power Costs_Electric Rev Req Model (2009 GRC) Revised 01-18-2010" xfId="5023"/>
    <cellStyle name="_Portfolio SPlan Base Case.xls Chart 1_Rebuttal Power Costs_Electric Rev Req Model (2009 GRC) Revised 01-18-2010 2" xfId="5024"/>
    <cellStyle name="_Portfolio SPlan Base Case.xls Chart 1_Rebuttal Power Costs_Electric Rev Req Model (2009 GRC) Revised 01-18-2010 2 2" xfId="5025"/>
    <cellStyle name="_Portfolio SPlan Base Case.xls Chart 1_Rebuttal Power Costs_Electric Rev Req Model (2009 GRC) Revised 01-18-2010 3" xfId="5026"/>
    <cellStyle name="_Portfolio SPlan Base Case.xls Chart 1_Rebuttal Power Costs_Final Order Electric EXHIBIT A-1" xfId="5027"/>
    <cellStyle name="_Portfolio SPlan Base Case.xls Chart 1_Rebuttal Power Costs_Final Order Electric EXHIBIT A-1 2" xfId="5028"/>
    <cellStyle name="_Portfolio SPlan Base Case.xls Chart 1_Rebuttal Power Costs_Final Order Electric EXHIBIT A-1 2 2" xfId="5029"/>
    <cellStyle name="_Portfolio SPlan Base Case.xls Chart 1_Rebuttal Power Costs_Final Order Electric EXHIBIT A-1 3" xfId="5030"/>
    <cellStyle name="_Portfolio SPlan Base Case.xls Chart 1_TENASKA REGULATORY ASSET" xfId="5031"/>
    <cellStyle name="_Portfolio SPlan Base Case.xls Chart 1_TENASKA REGULATORY ASSET 2" xfId="5032"/>
    <cellStyle name="_Portfolio SPlan Base Case.xls Chart 1_TENASKA REGULATORY ASSET 2 2" xfId="5033"/>
    <cellStyle name="_Portfolio SPlan Base Case.xls Chart 1_TENASKA REGULATORY ASSET 3" xfId="5034"/>
    <cellStyle name="_Portfolio SPlan Base Case.xls Chart 2" xfId="346"/>
    <cellStyle name="_Portfolio SPlan Base Case.xls Chart 2 2" xfId="5035"/>
    <cellStyle name="_Portfolio SPlan Base Case.xls Chart 2 2 2" xfId="5036"/>
    <cellStyle name="_Portfolio SPlan Base Case.xls Chart 2 3" xfId="5037"/>
    <cellStyle name="_Portfolio SPlan Base Case.xls Chart 2_Adj Bench DR 3 for Initial Briefs (Electric)" xfId="5038"/>
    <cellStyle name="_Portfolio SPlan Base Case.xls Chart 2_Adj Bench DR 3 for Initial Briefs (Electric) 2" xfId="5039"/>
    <cellStyle name="_Portfolio SPlan Base Case.xls Chart 2_Adj Bench DR 3 for Initial Briefs (Electric) 2 2" xfId="5040"/>
    <cellStyle name="_Portfolio SPlan Base Case.xls Chart 2_Adj Bench DR 3 for Initial Briefs (Electric) 3" xfId="5041"/>
    <cellStyle name="_Portfolio SPlan Base Case.xls Chart 2_Book1" xfId="5042"/>
    <cellStyle name="_Portfolio SPlan Base Case.xls Chart 2_Book2" xfId="5043"/>
    <cellStyle name="_Portfolio SPlan Base Case.xls Chart 2_Book2 2" xfId="5044"/>
    <cellStyle name="_Portfolio SPlan Base Case.xls Chart 2_Book2 2 2" xfId="5045"/>
    <cellStyle name="_Portfolio SPlan Base Case.xls Chart 2_Book2 3" xfId="5046"/>
    <cellStyle name="_Portfolio SPlan Base Case.xls Chart 2_Book2_Adj Bench DR 3 for Initial Briefs (Electric)" xfId="5047"/>
    <cellStyle name="_Portfolio SPlan Base Case.xls Chart 2_Book2_Adj Bench DR 3 for Initial Briefs (Electric) 2" xfId="5048"/>
    <cellStyle name="_Portfolio SPlan Base Case.xls Chart 2_Book2_Adj Bench DR 3 for Initial Briefs (Electric) 2 2" xfId="5049"/>
    <cellStyle name="_Portfolio SPlan Base Case.xls Chart 2_Book2_Adj Bench DR 3 for Initial Briefs (Electric) 3" xfId="5050"/>
    <cellStyle name="_Portfolio SPlan Base Case.xls Chart 2_Book2_Electric Rev Req Model (2009 GRC) Rebuttal" xfId="5051"/>
    <cellStyle name="_Portfolio SPlan Base Case.xls Chart 2_Book2_Electric Rev Req Model (2009 GRC) Rebuttal 2" xfId="5052"/>
    <cellStyle name="_Portfolio SPlan Base Case.xls Chart 2_Book2_Electric Rev Req Model (2009 GRC) Rebuttal 2 2" xfId="5053"/>
    <cellStyle name="_Portfolio SPlan Base Case.xls Chart 2_Book2_Electric Rev Req Model (2009 GRC) Rebuttal 3" xfId="5054"/>
    <cellStyle name="_Portfolio SPlan Base Case.xls Chart 2_Book2_Electric Rev Req Model (2009 GRC) Rebuttal REmoval of New  WH Solar AdjustMI" xfId="5055"/>
    <cellStyle name="_Portfolio SPlan Base Case.xls Chart 2_Book2_Electric Rev Req Model (2009 GRC) Rebuttal REmoval of New  WH Solar AdjustMI 2" xfId="5056"/>
    <cellStyle name="_Portfolio SPlan Base Case.xls Chart 2_Book2_Electric Rev Req Model (2009 GRC) Rebuttal REmoval of New  WH Solar AdjustMI 2 2" xfId="5057"/>
    <cellStyle name="_Portfolio SPlan Base Case.xls Chart 2_Book2_Electric Rev Req Model (2009 GRC) Rebuttal REmoval of New  WH Solar AdjustMI 3" xfId="5058"/>
    <cellStyle name="_Portfolio SPlan Base Case.xls Chart 2_Book2_Electric Rev Req Model (2009 GRC) Revised 01-18-2010" xfId="5059"/>
    <cellStyle name="_Portfolio SPlan Base Case.xls Chart 2_Book2_Electric Rev Req Model (2009 GRC) Revised 01-18-2010 2" xfId="5060"/>
    <cellStyle name="_Portfolio SPlan Base Case.xls Chart 2_Book2_Electric Rev Req Model (2009 GRC) Revised 01-18-2010 2 2" xfId="5061"/>
    <cellStyle name="_Portfolio SPlan Base Case.xls Chart 2_Book2_Electric Rev Req Model (2009 GRC) Revised 01-18-2010 3" xfId="5062"/>
    <cellStyle name="_Portfolio SPlan Base Case.xls Chart 2_Book2_Final Order Electric EXHIBIT A-1" xfId="5063"/>
    <cellStyle name="_Portfolio SPlan Base Case.xls Chart 2_Book2_Final Order Electric EXHIBIT A-1 2" xfId="5064"/>
    <cellStyle name="_Portfolio SPlan Base Case.xls Chart 2_Book2_Final Order Electric EXHIBIT A-1 2 2" xfId="5065"/>
    <cellStyle name="_Portfolio SPlan Base Case.xls Chart 2_Book2_Final Order Electric EXHIBIT A-1 3" xfId="5066"/>
    <cellStyle name="_Portfolio SPlan Base Case.xls Chart 2_Chelan PUD Power Costs (8-10)" xfId="5067"/>
    <cellStyle name="_Portfolio SPlan Base Case.xls Chart 2_Confidential Material" xfId="5068"/>
    <cellStyle name="_Portfolio SPlan Base Case.xls Chart 2_DEM-WP(C) Colstrip 12 Coal Cost Forecast 2010GRC" xfId="5069"/>
    <cellStyle name="_Portfolio SPlan Base Case.xls Chart 2_DEM-WP(C) Production O&amp;M 2010GRC As-Filed" xfId="5070"/>
    <cellStyle name="_Portfolio SPlan Base Case.xls Chart 2_DEM-WP(C) Production O&amp;M 2010GRC As-Filed 2" xfId="5071"/>
    <cellStyle name="_Portfolio SPlan Base Case.xls Chart 2_Electric Rev Req Model (2009 GRC) " xfId="347"/>
    <cellStyle name="_Portfolio SPlan Base Case.xls Chart 2_Electric Rev Req Model (2009 GRC)  2" xfId="5072"/>
    <cellStyle name="_Portfolio SPlan Base Case.xls Chart 2_Electric Rev Req Model (2009 GRC)  2 2" xfId="5073"/>
    <cellStyle name="_Portfolio SPlan Base Case.xls Chart 2_Electric Rev Req Model (2009 GRC)  3" xfId="5074"/>
    <cellStyle name="_Portfolio SPlan Base Case.xls Chart 2_Electric Rev Req Model (2009 GRC)  4" xfId="5075"/>
    <cellStyle name="_Portfolio SPlan Base Case.xls Chart 2_Electric Rev Req Model (2009 GRC) Rebuttal" xfId="5076"/>
    <cellStyle name="_Portfolio SPlan Base Case.xls Chart 2_Electric Rev Req Model (2009 GRC) Rebuttal 2" xfId="5077"/>
    <cellStyle name="_Portfolio SPlan Base Case.xls Chart 2_Electric Rev Req Model (2009 GRC) Rebuttal 2 2" xfId="5078"/>
    <cellStyle name="_Portfolio SPlan Base Case.xls Chart 2_Electric Rev Req Model (2009 GRC) Rebuttal 3" xfId="5079"/>
    <cellStyle name="_Portfolio SPlan Base Case.xls Chart 2_Electric Rev Req Model (2009 GRC) Rebuttal 4" xfId="5080"/>
    <cellStyle name="_Portfolio SPlan Base Case.xls Chart 2_Electric Rev Req Model (2009 GRC) Rebuttal REmoval of New  WH Solar AdjustMI" xfId="5081"/>
    <cellStyle name="_Portfolio SPlan Base Case.xls Chart 2_Electric Rev Req Model (2009 GRC) Rebuttal REmoval of New  WH Solar AdjustMI 2" xfId="5082"/>
    <cellStyle name="_Portfolio SPlan Base Case.xls Chart 2_Electric Rev Req Model (2009 GRC) Rebuttal REmoval of New  WH Solar AdjustMI 2 2" xfId="5083"/>
    <cellStyle name="_Portfolio SPlan Base Case.xls Chart 2_Electric Rev Req Model (2009 GRC) Rebuttal REmoval of New  WH Solar AdjustMI 3" xfId="5084"/>
    <cellStyle name="_Portfolio SPlan Base Case.xls Chart 2_Electric Rev Req Model (2009 GRC) Rebuttal REmoval of New  WH Solar AdjustMI 4" xfId="5085"/>
    <cellStyle name="_Portfolio SPlan Base Case.xls Chart 2_Electric Rev Req Model (2009 GRC) Revised 01-18-2010" xfId="5086"/>
    <cellStyle name="_Portfolio SPlan Base Case.xls Chart 2_Electric Rev Req Model (2009 GRC) Revised 01-18-2010 2" xfId="5087"/>
    <cellStyle name="_Portfolio SPlan Base Case.xls Chart 2_Electric Rev Req Model (2009 GRC) Revised 01-18-2010 2 2" xfId="5088"/>
    <cellStyle name="_Portfolio SPlan Base Case.xls Chart 2_Electric Rev Req Model (2009 GRC) Revised 01-18-2010 3" xfId="5089"/>
    <cellStyle name="_Portfolio SPlan Base Case.xls Chart 2_Electric Rev Req Model (2009 GRC) Revised 01-18-2010 4" xfId="5090"/>
    <cellStyle name="_Portfolio SPlan Base Case.xls Chart 2_Electric Rev Req Model (2010 GRC)" xfId="5091"/>
    <cellStyle name="_Portfolio SPlan Base Case.xls Chart 2_Electric Rev Req Model (2010 GRC) SF" xfId="5092"/>
    <cellStyle name="_Portfolio SPlan Base Case.xls Chart 2_Final Order Electric EXHIBIT A-1" xfId="5093"/>
    <cellStyle name="_Portfolio SPlan Base Case.xls Chart 2_Final Order Electric EXHIBIT A-1 2" xfId="5094"/>
    <cellStyle name="_Portfolio SPlan Base Case.xls Chart 2_Final Order Electric EXHIBIT A-1 2 2" xfId="5095"/>
    <cellStyle name="_Portfolio SPlan Base Case.xls Chart 2_Final Order Electric EXHIBIT A-1 3" xfId="5096"/>
    <cellStyle name="_Portfolio SPlan Base Case.xls Chart 2_Final Order Electric EXHIBIT A-1 4" xfId="5097"/>
    <cellStyle name="_Portfolio SPlan Base Case.xls Chart 2_NIM Summary" xfId="5098"/>
    <cellStyle name="_Portfolio SPlan Base Case.xls Chart 2_NIM Summary 2" xfId="5099"/>
    <cellStyle name="_Portfolio SPlan Base Case.xls Chart 2_Rebuttal Power Costs" xfId="5100"/>
    <cellStyle name="_Portfolio SPlan Base Case.xls Chart 2_Rebuttal Power Costs 2" xfId="5101"/>
    <cellStyle name="_Portfolio SPlan Base Case.xls Chart 2_Rebuttal Power Costs 2 2" xfId="5102"/>
    <cellStyle name="_Portfolio SPlan Base Case.xls Chart 2_Rebuttal Power Costs 3" xfId="5103"/>
    <cellStyle name="_Portfolio SPlan Base Case.xls Chart 2_Rebuttal Power Costs 4" xfId="5104"/>
    <cellStyle name="_Portfolio SPlan Base Case.xls Chart 2_Rebuttal Power Costs_Adj Bench DR 3 for Initial Briefs (Electric)" xfId="5105"/>
    <cellStyle name="_Portfolio SPlan Base Case.xls Chart 2_Rebuttal Power Costs_Adj Bench DR 3 for Initial Briefs (Electric) 2" xfId="5106"/>
    <cellStyle name="_Portfolio SPlan Base Case.xls Chart 2_Rebuttal Power Costs_Adj Bench DR 3 for Initial Briefs (Electric) 2 2" xfId="5107"/>
    <cellStyle name="_Portfolio SPlan Base Case.xls Chart 2_Rebuttal Power Costs_Adj Bench DR 3 for Initial Briefs (Electric) 3" xfId="5108"/>
    <cellStyle name="_Portfolio SPlan Base Case.xls Chart 2_Rebuttal Power Costs_Adj Bench DR 3 for Initial Briefs (Electric) 4" xfId="5109"/>
    <cellStyle name="_Portfolio SPlan Base Case.xls Chart 2_Rebuttal Power Costs_Electric Rev Req Model (2009 GRC) Rebuttal" xfId="5110"/>
    <cellStyle name="_Portfolio SPlan Base Case.xls Chart 2_Rebuttal Power Costs_Electric Rev Req Model (2009 GRC) Rebuttal 2" xfId="5111"/>
    <cellStyle name="_Portfolio SPlan Base Case.xls Chart 2_Rebuttal Power Costs_Electric Rev Req Model (2009 GRC) Rebuttal 2 2" xfId="5112"/>
    <cellStyle name="_Portfolio SPlan Base Case.xls Chart 2_Rebuttal Power Costs_Electric Rev Req Model (2009 GRC) Rebuttal 3" xfId="5113"/>
    <cellStyle name="_Portfolio SPlan Base Case.xls Chart 2_Rebuttal Power Costs_Electric Rev Req Model (2009 GRC) Rebuttal 4" xfId="5114"/>
    <cellStyle name="_Portfolio SPlan Base Case.xls Chart 2_Rebuttal Power Costs_Electric Rev Req Model (2009 GRC) Rebuttal REmoval of New  WH Solar AdjustMI" xfId="5115"/>
    <cellStyle name="_Portfolio SPlan Base Case.xls Chart 2_Rebuttal Power Costs_Electric Rev Req Model (2009 GRC) Rebuttal REmoval of New  WH Solar AdjustMI 2" xfId="5116"/>
    <cellStyle name="_Portfolio SPlan Base Case.xls Chart 2_Rebuttal Power Costs_Electric Rev Req Model (2009 GRC) Rebuttal REmoval of New  WH Solar AdjustMI 2 2" xfId="5117"/>
    <cellStyle name="_Portfolio SPlan Base Case.xls Chart 2_Rebuttal Power Costs_Electric Rev Req Model (2009 GRC) Rebuttal REmoval of New  WH Solar AdjustMI 3" xfId="5118"/>
    <cellStyle name="_Portfolio SPlan Base Case.xls Chart 2_Rebuttal Power Costs_Electric Rev Req Model (2009 GRC) Rebuttal REmoval of New  WH Solar AdjustMI 4" xfId="5119"/>
    <cellStyle name="_Portfolio SPlan Base Case.xls Chart 2_Rebuttal Power Costs_Electric Rev Req Model (2009 GRC) Revised 01-18-2010" xfId="5120"/>
    <cellStyle name="_Portfolio SPlan Base Case.xls Chart 2_Rebuttal Power Costs_Electric Rev Req Model (2009 GRC) Revised 01-18-2010 2" xfId="5121"/>
    <cellStyle name="_Portfolio SPlan Base Case.xls Chart 2_Rebuttal Power Costs_Electric Rev Req Model (2009 GRC) Revised 01-18-2010 2 2" xfId="5122"/>
    <cellStyle name="_Portfolio SPlan Base Case.xls Chart 2_Rebuttal Power Costs_Electric Rev Req Model (2009 GRC) Revised 01-18-2010 3" xfId="5123"/>
    <cellStyle name="_Portfolio SPlan Base Case.xls Chart 2_Rebuttal Power Costs_Electric Rev Req Model (2009 GRC) Revised 01-18-2010 4" xfId="5124"/>
    <cellStyle name="_Portfolio SPlan Base Case.xls Chart 2_Rebuttal Power Costs_Final Order Electric EXHIBIT A-1" xfId="5125"/>
    <cellStyle name="_Portfolio SPlan Base Case.xls Chart 2_Rebuttal Power Costs_Final Order Electric EXHIBIT A-1 2" xfId="5126"/>
    <cellStyle name="_Portfolio SPlan Base Case.xls Chart 2_Rebuttal Power Costs_Final Order Electric EXHIBIT A-1 2 2" xfId="5127"/>
    <cellStyle name="_Portfolio SPlan Base Case.xls Chart 2_Rebuttal Power Costs_Final Order Electric EXHIBIT A-1 3" xfId="5128"/>
    <cellStyle name="_Portfolio SPlan Base Case.xls Chart 2_Rebuttal Power Costs_Final Order Electric EXHIBIT A-1 4" xfId="5129"/>
    <cellStyle name="_Portfolio SPlan Base Case.xls Chart 2_TENASKA REGULATORY ASSET" xfId="5130"/>
    <cellStyle name="_Portfolio SPlan Base Case.xls Chart 2_TENASKA REGULATORY ASSET 2" xfId="5131"/>
    <cellStyle name="_Portfolio SPlan Base Case.xls Chart 2_TENASKA REGULATORY ASSET 2 2" xfId="5132"/>
    <cellStyle name="_Portfolio SPlan Base Case.xls Chart 2_TENASKA REGULATORY ASSET 3" xfId="5133"/>
    <cellStyle name="_Portfolio SPlan Base Case.xls Chart 2_TENASKA REGULATORY ASSET 4" xfId="5134"/>
    <cellStyle name="_Portfolio SPlan Base Case.xls Chart 3" xfId="348"/>
    <cellStyle name="_Portfolio SPlan Base Case.xls Chart 3 2" xfId="5135"/>
    <cellStyle name="_Portfolio SPlan Base Case.xls Chart 3 2 2" xfId="5136"/>
    <cellStyle name="_Portfolio SPlan Base Case.xls Chart 3 3" xfId="5137"/>
    <cellStyle name="_Portfolio SPlan Base Case.xls Chart 3 4" xfId="5138"/>
    <cellStyle name="_Portfolio SPlan Base Case.xls Chart 3_Adj Bench DR 3 for Initial Briefs (Electric)" xfId="5139"/>
    <cellStyle name="_Portfolio SPlan Base Case.xls Chart 3_Adj Bench DR 3 for Initial Briefs (Electric) 2" xfId="5140"/>
    <cellStyle name="_Portfolio SPlan Base Case.xls Chart 3_Adj Bench DR 3 for Initial Briefs (Electric) 2 2" xfId="5141"/>
    <cellStyle name="_Portfolio SPlan Base Case.xls Chart 3_Adj Bench DR 3 for Initial Briefs (Electric) 3" xfId="5142"/>
    <cellStyle name="_Portfolio SPlan Base Case.xls Chart 3_Adj Bench DR 3 for Initial Briefs (Electric) 4" xfId="5143"/>
    <cellStyle name="_Portfolio SPlan Base Case.xls Chart 3_Book1" xfId="5144"/>
    <cellStyle name="_Portfolio SPlan Base Case.xls Chart 3_Book2" xfId="5145"/>
    <cellStyle name="_Portfolio SPlan Base Case.xls Chart 3_Book2 2" xfId="5146"/>
    <cellStyle name="_Portfolio SPlan Base Case.xls Chart 3_Book2 2 2" xfId="5147"/>
    <cellStyle name="_Portfolio SPlan Base Case.xls Chart 3_Book2 3" xfId="5148"/>
    <cellStyle name="_Portfolio SPlan Base Case.xls Chart 3_Book2 4" xfId="5149"/>
    <cellStyle name="_Portfolio SPlan Base Case.xls Chart 3_Book2_Adj Bench DR 3 for Initial Briefs (Electric)" xfId="5150"/>
    <cellStyle name="_Portfolio SPlan Base Case.xls Chart 3_Book2_Adj Bench DR 3 for Initial Briefs (Electric) 2" xfId="5151"/>
    <cellStyle name="_Portfolio SPlan Base Case.xls Chart 3_Book2_Adj Bench DR 3 for Initial Briefs (Electric) 2 2" xfId="5152"/>
    <cellStyle name="_Portfolio SPlan Base Case.xls Chart 3_Book2_Adj Bench DR 3 for Initial Briefs (Electric) 3" xfId="5153"/>
    <cellStyle name="_Portfolio SPlan Base Case.xls Chart 3_Book2_Adj Bench DR 3 for Initial Briefs (Electric) 4" xfId="5154"/>
    <cellStyle name="_Portfolio SPlan Base Case.xls Chart 3_Book2_Electric Rev Req Model (2009 GRC) Rebuttal" xfId="5155"/>
    <cellStyle name="_Portfolio SPlan Base Case.xls Chart 3_Book2_Electric Rev Req Model (2009 GRC) Rebuttal 2" xfId="5156"/>
    <cellStyle name="_Portfolio SPlan Base Case.xls Chart 3_Book2_Electric Rev Req Model (2009 GRC) Rebuttal 2 2" xfId="5157"/>
    <cellStyle name="_Portfolio SPlan Base Case.xls Chart 3_Book2_Electric Rev Req Model (2009 GRC) Rebuttal 3" xfId="5158"/>
    <cellStyle name="_Portfolio SPlan Base Case.xls Chart 3_Book2_Electric Rev Req Model (2009 GRC) Rebuttal 4" xfId="5159"/>
    <cellStyle name="_Portfolio SPlan Base Case.xls Chart 3_Book2_Electric Rev Req Model (2009 GRC) Rebuttal REmoval of New  WH Solar AdjustMI" xfId="5160"/>
    <cellStyle name="_Portfolio SPlan Base Case.xls Chart 3_Book2_Electric Rev Req Model (2009 GRC) Rebuttal REmoval of New  WH Solar AdjustMI 2" xfId="5161"/>
    <cellStyle name="_Portfolio SPlan Base Case.xls Chart 3_Book2_Electric Rev Req Model (2009 GRC) Rebuttal REmoval of New  WH Solar AdjustMI 2 2" xfId="5162"/>
    <cellStyle name="_Portfolio SPlan Base Case.xls Chart 3_Book2_Electric Rev Req Model (2009 GRC) Rebuttal REmoval of New  WH Solar AdjustMI 3" xfId="5163"/>
    <cellStyle name="_Portfolio SPlan Base Case.xls Chart 3_Book2_Electric Rev Req Model (2009 GRC) Rebuttal REmoval of New  WH Solar AdjustMI 4" xfId="5164"/>
    <cellStyle name="_Portfolio SPlan Base Case.xls Chart 3_Book2_Electric Rev Req Model (2009 GRC) Revised 01-18-2010" xfId="5165"/>
    <cellStyle name="_Portfolio SPlan Base Case.xls Chart 3_Book2_Electric Rev Req Model (2009 GRC) Revised 01-18-2010 2" xfId="5166"/>
    <cellStyle name="_Portfolio SPlan Base Case.xls Chart 3_Book2_Electric Rev Req Model (2009 GRC) Revised 01-18-2010 2 2" xfId="5167"/>
    <cellStyle name="_Portfolio SPlan Base Case.xls Chart 3_Book2_Electric Rev Req Model (2009 GRC) Revised 01-18-2010 3" xfId="5168"/>
    <cellStyle name="_Portfolio SPlan Base Case.xls Chart 3_Book2_Electric Rev Req Model (2009 GRC) Revised 01-18-2010 4" xfId="5169"/>
    <cellStyle name="_Portfolio SPlan Base Case.xls Chart 3_Book2_Final Order Electric EXHIBIT A-1" xfId="5170"/>
    <cellStyle name="_Portfolio SPlan Base Case.xls Chart 3_Book2_Final Order Electric EXHIBIT A-1 2" xfId="5171"/>
    <cellStyle name="_Portfolio SPlan Base Case.xls Chart 3_Book2_Final Order Electric EXHIBIT A-1 2 2" xfId="5172"/>
    <cellStyle name="_Portfolio SPlan Base Case.xls Chart 3_Book2_Final Order Electric EXHIBIT A-1 3" xfId="5173"/>
    <cellStyle name="_Portfolio SPlan Base Case.xls Chart 3_Book2_Final Order Electric EXHIBIT A-1 4" xfId="5174"/>
    <cellStyle name="_Portfolio SPlan Base Case.xls Chart 3_Chelan PUD Power Costs (8-10)" xfId="5175"/>
    <cellStyle name="_Portfolio SPlan Base Case.xls Chart 3_Confidential Material" xfId="5176"/>
    <cellStyle name="_Portfolio SPlan Base Case.xls Chart 3_DEM-WP(C) Colstrip 12 Coal Cost Forecast 2010GRC" xfId="5177"/>
    <cellStyle name="_Portfolio SPlan Base Case.xls Chart 3_DEM-WP(C) Production O&amp;M 2010GRC As-Filed" xfId="5178"/>
    <cellStyle name="_Portfolio SPlan Base Case.xls Chart 3_DEM-WP(C) Production O&amp;M 2010GRC As-Filed 2" xfId="5179"/>
    <cellStyle name="_Portfolio SPlan Base Case.xls Chart 3_Electric Rev Req Model (2009 GRC) " xfId="349"/>
    <cellStyle name="_Portfolio SPlan Base Case.xls Chart 3_Electric Rev Req Model (2009 GRC)  2" xfId="5180"/>
    <cellStyle name="_Portfolio SPlan Base Case.xls Chart 3_Electric Rev Req Model (2009 GRC)  2 2" xfId="5181"/>
    <cellStyle name="_Portfolio SPlan Base Case.xls Chart 3_Electric Rev Req Model (2009 GRC)  3" xfId="5182"/>
    <cellStyle name="_Portfolio SPlan Base Case.xls Chart 3_Electric Rev Req Model (2009 GRC)  4" xfId="5183"/>
    <cellStyle name="_Portfolio SPlan Base Case.xls Chart 3_Electric Rev Req Model (2009 GRC) Rebuttal" xfId="5184"/>
    <cellStyle name="_Portfolio SPlan Base Case.xls Chart 3_Electric Rev Req Model (2009 GRC) Rebuttal 2" xfId="5185"/>
    <cellStyle name="_Portfolio SPlan Base Case.xls Chart 3_Electric Rev Req Model (2009 GRC) Rebuttal 2 2" xfId="5186"/>
    <cellStyle name="_Portfolio SPlan Base Case.xls Chart 3_Electric Rev Req Model (2009 GRC) Rebuttal 3" xfId="5187"/>
    <cellStyle name="_Portfolio SPlan Base Case.xls Chart 3_Electric Rev Req Model (2009 GRC) Rebuttal 4" xfId="5188"/>
    <cellStyle name="_Portfolio SPlan Base Case.xls Chart 3_Electric Rev Req Model (2009 GRC) Rebuttal REmoval of New  WH Solar AdjustMI" xfId="5189"/>
    <cellStyle name="_Portfolio SPlan Base Case.xls Chart 3_Electric Rev Req Model (2009 GRC) Rebuttal REmoval of New  WH Solar AdjustMI 2" xfId="5190"/>
    <cellStyle name="_Portfolio SPlan Base Case.xls Chart 3_Electric Rev Req Model (2009 GRC) Rebuttal REmoval of New  WH Solar AdjustMI 2 2" xfId="5191"/>
    <cellStyle name="_Portfolio SPlan Base Case.xls Chart 3_Electric Rev Req Model (2009 GRC) Rebuttal REmoval of New  WH Solar AdjustMI 3" xfId="5192"/>
    <cellStyle name="_Portfolio SPlan Base Case.xls Chart 3_Electric Rev Req Model (2009 GRC) Rebuttal REmoval of New  WH Solar AdjustMI 4" xfId="5193"/>
    <cellStyle name="_Portfolio SPlan Base Case.xls Chart 3_Electric Rev Req Model (2009 GRC) Revised 01-18-2010" xfId="5194"/>
    <cellStyle name="_Portfolio SPlan Base Case.xls Chart 3_Electric Rev Req Model (2009 GRC) Revised 01-18-2010 2" xfId="5195"/>
    <cellStyle name="_Portfolio SPlan Base Case.xls Chart 3_Electric Rev Req Model (2009 GRC) Revised 01-18-2010 2 2" xfId="5196"/>
    <cellStyle name="_Portfolio SPlan Base Case.xls Chart 3_Electric Rev Req Model (2009 GRC) Revised 01-18-2010 3" xfId="5197"/>
    <cellStyle name="_Portfolio SPlan Base Case.xls Chart 3_Electric Rev Req Model (2009 GRC) Revised 01-18-2010 4" xfId="5198"/>
    <cellStyle name="_Portfolio SPlan Base Case.xls Chart 3_Electric Rev Req Model (2010 GRC)" xfId="5199"/>
    <cellStyle name="_Portfolio SPlan Base Case.xls Chart 3_Electric Rev Req Model (2010 GRC) SF" xfId="5200"/>
    <cellStyle name="_Portfolio SPlan Base Case.xls Chart 3_Final Order Electric EXHIBIT A-1" xfId="5201"/>
    <cellStyle name="_Portfolio SPlan Base Case.xls Chart 3_Final Order Electric EXHIBIT A-1 2" xfId="5202"/>
    <cellStyle name="_Portfolio SPlan Base Case.xls Chart 3_Final Order Electric EXHIBIT A-1 2 2" xfId="5203"/>
    <cellStyle name="_Portfolio SPlan Base Case.xls Chart 3_Final Order Electric EXHIBIT A-1 3" xfId="5204"/>
    <cellStyle name="_Portfolio SPlan Base Case.xls Chart 3_Final Order Electric EXHIBIT A-1 4" xfId="5205"/>
    <cellStyle name="_Portfolio SPlan Base Case.xls Chart 3_NIM Summary" xfId="5206"/>
    <cellStyle name="_Portfolio SPlan Base Case.xls Chart 3_NIM Summary 2" xfId="5207"/>
    <cellStyle name="_Portfolio SPlan Base Case.xls Chart 3_Rebuttal Power Costs" xfId="5208"/>
    <cellStyle name="_Portfolio SPlan Base Case.xls Chart 3_Rebuttal Power Costs 2" xfId="5209"/>
    <cellStyle name="_Portfolio SPlan Base Case.xls Chart 3_Rebuttal Power Costs 2 2" xfId="5210"/>
    <cellStyle name="_Portfolio SPlan Base Case.xls Chart 3_Rebuttal Power Costs 3" xfId="5211"/>
    <cellStyle name="_Portfolio SPlan Base Case.xls Chart 3_Rebuttal Power Costs 4" xfId="5212"/>
    <cellStyle name="_Portfolio SPlan Base Case.xls Chart 3_Rebuttal Power Costs_Adj Bench DR 3 for Initial Briefs (Electric)" xfId="5213"/>
    <cellStyle name="_Portfolio SPlan Base Case.xls Chart 3_Rebuttal Power Costs_Adj Bench DR 3 for Initial Briefs (Electric) 2" xfId="5214"/>
    <cellStyle name="_Portfolio SPlan Base Case.xls Chart 3_Rebuttal Power Costs_Adj Bench DR 3 for Initial Briefs (Electric) 2 2" xfId="5215"/>
    <cellStyle name="_Portfolio SPlan Base Case.xls Chart 3_Rebuttal Power Costs_Adj Bench DR 3 for Initial Briefs (Electric) 3" xfId="5216"/>
    <cellStyle name="_Portfolio SPlan Base Case.xls Chart 3_Rebuttal Power Costs_Adj Bench DR 3 for Initial Briefs (Electric) 4" xfId="5217"/>
    <cellStyle name="_Portfolio SPlan Base Case.xls Chart 3_Rebuttal Power Costs_Electric Rev Req Model (2009 GRC) Rebuttal" xfId="5218"/>
    <cellStyle name="_Portfolio SPlan Base Case.xls Chart 3_Rebuttal Power Costs_Electric Rev Req Model (2009 GRC) Rebuttal 2" xfId="5219"/>
    <cellStyle name="_Portfolio SPlan Base Case.xls Chart 3_Rebuttal Power Costs_Electric Rev Req Model (2009 GRC) Rebuttal 2 2" xfId="5220"/>
    <cellStyle name="_Portfolio SPlan Base Case.xls Chart 3_Rebuttal Power Costs_Electric Rev Req Model (2009 GRC) Rebuttal 3" xfId="5221"/>
    <cellStyle name="_Portfolio SPlan Base Case.xls Chart 3_Rebuttal Power Costs_Electric Rev Req Model (2009 GRC) Rebuttal 4" xfId="5222"/>
    <cellStyle name="_Portfolio SPlan Base Case.xls Chart 3_Rebuttal Power Costs_Electric Rev Req Model (2009 GRC) Rebuttal REmoval of New  WH Solar AdjustMI" xfId="5223"/>
    <cellStyle name="_Portfolio SPlan Base Case.xls Chart 3_Rebuttal Power Costs_Electric Rev Req Model (2009 GRC) Rebuttal REmoval of New  WH Solar AdjustMI 2" xfId="5224"/>
    <cellStyle name="_Portfolio SPlan Base Case.xls Chart 3_Rebuttal Power Costs_Electric Rev Req Model (2009 GRC) Rebuttal REmoval of New  WH Solar AdjustMI 2 2" xfId="5225"/>
    <cellStyle name="_Portfolio SPlan Base Case.xls Chart 3_Rebuttal Power Costs_Electric Rev Req Model (2009 GRC) Rebuttal REmoval of New  WH Solar AdjustMI 3" xfId="5226"/>
    <cellStyle name="_Portfolio SPlan Base Case.xls Chart 3_Rebuttal Power Costs_Electric Rev Req Model (2009 GRC) Rebuttal REmoval of New  WH Solar AdjustMI 4" xfId="5227"/>
    <cellStyle name="_Portfolio SPlan Base Case.xls Chart 3_Rebuttal Power Costs_Electric Rev Req Model (2009 GRC) Revised 01-18-2010" xfId="5228"/>
    <cellStyle name="_Portfolio SPlan Base Case.xls Chart 3_Rebuttal Power Costs_Electric Rev Req Model (2009 GRC) Revised 01-18-2010 2" xfId="5229"/>
    <cellStyle name="_Portfolio SPlan Base Case.xls Chart 3_Rebuttal Power Costs_Electric Rev Req Model (2009 GRC) Revised 01-18-2010 2 2" xfId="5230"/>
    <cellStyle name="_Portfolio SPlan Base Case.xls Chart 3_Rebuttal Power Costs_Electric Rev Req Model (2009 GRC) Revised 01-18-2010 3" xfId="5231"/>
    <cellStyle name="_Portfolio SPlan Base Case.xls Chart 3_Rebuttal Power Costs_Electric Rev Req Model (2009 GRC) Revised 01-18-2010 4" xfId="5232"/>
    <cellStyle name="_Portfolio SPlan Base Case.xls Chart 3_Rebuttal Power Costs_Final Order Electric EXHIBIT A-1" xfId="5233"/>
    <cellStyle name="_Portfolio SPlan Base Case.xls Chart 3_Rebuttal Power Costs_Final Order Electric EXHIBIT A-1 2" xfId="5234"/>
    <cellStyle name="_Portfolio SPlan Base Case.xls Chart 3_Rebuttal Power Costs_Final Order Electric EXHIBIT A-1 2 2" xfId="5235"/>
    <cellStyle name="_Portfolio SPlan Base Case.xls Chart 3_Rebuttal Power Costs_Final Order Electric EXHIBIT A-1 3" xfId="5236"/>
    <cellStyle name="_Portfolio SPlan Base Case.xls Chart 3_Rebuttal Power Costs_Final Order Electric EXHIBIT A-1 4" xfId="5237"/>
    <cellStyle name="_Portfolio SPlan Base Case.xls Chart 3_TENASKA REGULATORY ASSET" xfId="5238"/>
    <cellStyle name="_Portfolio SPlan Base Case.xls Chart 3_TENASKA REGULATORY ASSET 2" xfId="5239"/>
    <cellStyle name="_Portfolio SPlan Base Case.xls Chart 3_TENASKA REGULATORY ASSET 2 2" xfId="5240"/>
    <cellStyle name="_Portfolio SPlan Base Case.xls Chart 3_TENASKA REGULATORY ASSET 3" xfId="5241"/>
    <cellStyle name="_Portfolio SPlan Base Case.xls Chart 3_TENASKA REGULATORY ASSET 4" xfId="5242"/>
    <cellStyle name="_Power Cost Value Copy 11.30.05 gas 1.09.06 AURORA at 1.10.06" xfId="350"/>
    <cellStyle name="_Power Cost Value Copy 11.30.05 gas 1.09.06 AURORA at 1.10.06 2" xfId="351"/>
    <cellStyle name="_Power Cost Value Copy 11.30.05 gas 1.09.06 AURORA at 1.10.06 2 2" xfId="5243"/>
    <cellStyle name="_Power Cost Value Copy 11.30.05 gas 1.09.06 AURORA at 1.10.06 2 2 2" xfId="5244"/>
    <cellStyle name="_Power Cost Value Copy 11.30.05 gas 1.09.06 AURORA at 1.10.06 2 3" xfId="5245"/>
    <cellStyle name="_Power Cost Value Copy 11.30.05 gas 1.09.06 AURORA at 1.10.06 3" xfId="5246"/>
    <cellStyle name="_Power Cost Value Copy 11.30.05 gas 1.09.06 AURORA at 1.10.06 3 2" xfId="5247"/>
    <cellStyle name="_Power Cost Value Copy 11.30.05 gas 1.09.06 AURORA at 1.10.06 4" xfId="5248"/>
    <cellStyle name="_Power Cost Value Copy 11.30.05 gas 1.09.06 AURORA at 1.10.06 4 2" xfId="5249"/>
    <cellStyle name="_Power Cost Value Copy 11.30.05 gas 1.09.06 AURORA at 1.10.06 5" xfId="5250"/>
    <cellStyle name="_Power Cost Value Copy 11.30.05 gas 1.09.06 AURORA at 1.10.06_04 07E Wild Horse Wind Expansion (C) (2)" xfId="352"/>
    <cellStyle name="_Power Cost Value Copy 11.30.05 gas 1.09.06 AURORA at 1.10.06_04 07E Wild Horse Wind Expansion (C) (2) 2" xfId="5251"/>
    <cellStyle name="_Power Cost Value Copy 11.30.05 gas 1.09.06 AURORA at 1.10.06_04 07E Wild Horse Wind Expansion (C) (2) 2 2" xfId="5252"/>
    <cellStyle name="_Power Cost Value Copy 11.30.05 gas 1.09.06 AURORA at 1.10.06_04 07E Wild Horse Wind Expansion (C) (2) 3" xfId="5253"/>
    <cellStyle name="_Power Cost Value Copy 11.30.05 gas 1.09.06 AURORA at 1.10.06_04 07E Wild Horse Wind Expansion (C) (2) 4" xfId="5254"/>
    <cellStyle name="_Power Cost Value Copy 11.30.05 gas 1.09.06 AURORA at 1.10.06_04 07E Wild Horse Wind Expansion (C) (2)_Adj Bench DR 3 for Initial Briefs (Electric)" xfId="5255"/>
    <cellStyle name="_Power Cost Value Copy 11.30.05 gas 1.09.06 AURORA at 1.10.06_04 07E Wild Horse Wind Expansion (C) (2)_Adj Bench DR 3 for Initial Briefs (Electric) 2" xfId="5256"/>
    <cellStyle name="_Power Cost Value Copy 11.30.05 gas 1.09.06 AURORA at 1.10.06_04 07E Wild Horse Wind Expansion (C) (2)_Adj Bench DR 3 for Initial Briefs (Electric) 2 2" xfId="5257"/>
    <cellStyle name="_Power Cost Value Copy 11.30.05 gas 1.09.06 AURORA at 1.10.06_04 07E Wild Horse Wind Expansion (C) (2)_Adj Bench DR 3 for Initial Briefs (Electric) 3" xfId="5258"/>
    <cellStyle name="_Power Cost Value Copy 11.30.05 gas 1.09.06 AURORA at 1.10.06_04 07E Wild Horse Wind Expansion (C) (2)_Adj Bench DR 3 for Initial Briefs (Electric) 4" xfId="5259"/>
    <cellStyle name="_Power Cost Value Copy 11.30.05 gas 1.09.06 AURORA at 1.10.06_04 07E Wild Horse Wind Expansion (C) (2)_Book1" xfId="5260"/>
    <cellStyle name="_Power Cost Value Copy 11.30.05 gas 1.09.06 AURORA at 1.10.06_04 07E Wild Horse Wind Expansion (C) (2)_Electric Rev Req Model (2009 GRC) " xfId="353"/>
    <cellStyle name="_Power Cost Value Copy 11.30.05 gas 1.09.06 AURORA at 1.10.06_04 07E Wild Horse Wind Expansion (C) (2)_Electric Rev Req Model (2009 GRC)  2" xfId="5261"/>
    <cellStyle name="_Power Cost Value Copy 11.30.05 gas 1.09.06 AURORA at 1.10.06_04 07E Wild Horse Wind Expansion (C) (2)_Electric Rev Req Model (2009 GRC)  2 2" xfId="5262"/>
    <cellStyle name="_Power Cost Value Copy 11.30.05 gas 1.09.06 AURORA at 1.10.06_04 07E Wild Horse Wind Expansion (C) (2)_Electric Rev Req Model (2009 GRC)  3" xfId="5263"/>
    <cellStyle name="_Power Cost Value Copy 11.30.05 gas 1.09.06 AURORA at 1.10.06_04 07E Wild Horse Wind Expansion (C) (2)_Electric Rev Req Model (2009 GRC)  4" xfId="5264"/>
    <cellStyle name="_Power Cost Value Copy 11.30.05 gas 1.09.06 AURORA at 1.10.06_04 07E Wild Horse Wind Expansion (C) (2)_Electric Rev Req Model (2009 GRC) Rebuttal" xfId="5265"/>
    <cellStyle name="_Power Cost Value Copy 11.30.05 gas 1.09.06 AURORA at 1.10.06_04 07E Wild Horse Wind Expansion (C) (2)_Electric Rev Req Model (2009 GRC) Rebuttal 2" xfId="5266"/>
    <cellStyle name="_Power Cost Value Copy 11.30.05 gas 1.09.06 AURORA at 1.10.06_04 07E Wild Horse Wind Expansion (C) (2)_Electric Rev Req Model (2009 GRC) Rebuttal 2 2" xfId="5267"/>
    <cellStyle name="_Power Cost Value Copy 11.30.05 gas 1.09.06 AURORA at 1.10.06_04 07E Wild Horse Wind Expansion (C) (2)_Electric Rev Req Model (2009 GRC) Rebuttal 3" xfId="5268"/>
    <cellStyle name="_Power Cost Value Copy 11.30.05 gas 1.09.06 AURORA at 1.10.06_04 07E Wild Horse Wind Expansion (C) (2)_Electric Rev Req Model (2009 GRC) Rebuttal 4" xfId="5269"/>
    <cellStyle name="_Power Cost Value Copy 11.30.05 gas 1.09.06 AURORA at 1.10.06_04 07E Wild Horse Wind Expansion (C) (2)_Electric Rev Req Model (2009 GRC) Rebuttal REmoval of New  WH Solar AdjustMI" xfId="5270"/>
    <cellStyle name="_Power Cost Value Copy 11.30.05 gas 1.09.06 AURORA at 1.10.06_04 07E Wild Horse Wind Expansion (C) (2)_Electric Rev Req Model (2009 GRC) Rebuttal REmoval of New  WH Solar AdjustMI 2" xfId="5271"/>
    <cellStyle name="_Power Cost Value Copy 11.30.05 gas 1.09.06 AURORA at 1.10.06_04 07E Wild Horse Wind Expansion (C) (2)_Electric Rev Req Model (2009 GRC) Rebuttal REmoval of New  WH Solar AdjustMI 2 2" xfId="5272"/>
    <cellStyle name="_Power Cost Value Copy 11.30.05 gas 1.09.06 AURORA at 1.10.06_04 07E Wild Horse Wind Expansion (C) (2)_Electric Rev Req Model (2009 GRC) Rebuttal REmoval of New  WH Solar AdjustMI 3" xfId="5273"/>
    <cellStyle name="_Power Cost Value Copy 11.30.05 gas 1.09.06 AURORA at 1.10.06_04 07E Wild Horse Wind Expansion (C) (2)_Electric Rev Req Model (2009 GRC) Rebuttal REmoval of New  WH Solar AdjustMI 4" xfId="5274"/>
    <cellStyle name="_Power Cost Value Copy 11.30.05 gas 1.09.06 AURORA at 1.10.06_04 07E Wild Horse Wind Expansion (C) (2)_Electric Rev Req Model (2009 GRC) Revised 01-18-2010" xfId="5275"/>
    <cellStyle name="_Power Cost Value Copy 11.30.05 gas 1.09.06 AURORA at 1.10.06_04 07E Wild Horse Wind Expansion (C) (2)_Electric Rev Req Model (2009 GRC) Revised 01-18-2010 2" xfId="5276"/>
    <cellStyle name="_Power Cost Value Copy 11.30.05 gas 1.09.06 AURORA at 1.10.06_04 07E Wild Horse Wind Expansion (C) (2)_Electric Rev Req Model (2009 GRC) Revised 01-18-2010 2 2" xfId="5277"/>
    <cellStyle name="_Power Cost Value Copy 11.30.05 gas 1.09.06 AURORA at 1.10.06_04 07E Wild Horse Wind Expansion (C) (2)_Electric Rev Req Model (2009 GRC) Revised 01-18-2010 3" xfId="5278"/>
    <cellStyle name="_Power Cost Value Copy 11.30.05 gas 1.09.06 AURORA at 1.10.06_04 07E Wild Horse Wind Expansion (C) (2)_Electric Rev Req Model (2009 GRC) Revised 01-18-2010 4" xfId="5279"/>
    <cellStyle name="_Power Cost Value Copy 11.30.05 gas 1.09.06 AURORA at 1.10.06_04 07E Wild Horse Wind Expansion (C) (2)_Electric Rev Req Model (2010 GRC)" xfId="5280"/>
    <cellStyle name="_Power Cost Value Copy 11.30.05 gas 1.09.06 AURORA at 1.10.06_04 07E Wild Horse Wind Expansion (C) (2)_Electric Rev Req Model (2010 GRC) SF" xfId="5281"/>
    <cellStyle name="_Power Cost Value Copy 11.30.05 gas 1.09.06 AURORA at 1.10.06_04 07E Wild Horse Wind Expansion (C) (2)_Final Order Electric EXHIBIT A-1" xfId="5282"/>
    <cellStyle name="_Power Cost Value Copy 11.30.05 gas 1.09.06 AURORA at 1.10.06_04 07E Wild Horse Wind Expansion (C) (2)_Final Order Electric EXHIBIT A-1 2" xfId="5283"/>
    <cellStyle name="_Power Cost Value Copy 11.30.05 gas 1.09.06 AURORA at 1.10.06_04 07E Wild Horse Wind Expansion (C) (2)_Final Order Electric EXHIBIT A-1 2 2" xfId="5284"/>
    <cellStyle name="_Power Cost Value Copy 11.30.05 gas 1.09.06 AURORA at 1.10.06_04 07E Wild Horse Wind Expansion (C) (2)_Final Order Electric EXHIBIT A-1 3" xfId="5285"/>
    <cellStyle name="_Power Cost Value Copy 11.30.05 gas 1.09.06 AURORA at 1.10.06_04 07E Wild Horse Wind Expansion (C) (2)_Final Order Electric EXHIBIT A-1 4" xfId="5286"/>
    <cellStyle name="_Power Cost Value Copy 11.30.05 gas 1.09.06 AURORA at 1.10.06_04 07E Wild Horse Wind Expansion (C) (2)_TENASKA REGULATORY ASSET" xfId="5287"/>
    <cellStyle name="_Power Cost Value Copy 11.30.05 gas 1.09.06 AURORA at 1.10.06_04 07E Wild Horse Wind Expansion (C) (2)_TENASKA REGULATORY ASSET 2" xfId="5288"/>
    <cellStyle name="_Power Cost Value Copy 11.30.05 gas 1.09.06 AURORA at 1.10.06_04 07E Wild Horse Wind Expansion (C) (2)_TENASKA REGULATORY ASSET 2 2" xfId="5289"/>
    <cellStyle name="_Power Cost Value Copy 11.30.05 gas 1.09.06 AURORA at 1.10.06_04 07E Wild Horse Wind Expansion (C) (2)_TENASKA REGULATORY ASSET 3" xfId="5290"/>
    <cellStyle name="_Power Cost Value Copy 11.30.05 gas 1.09.06 AURORA at 1.10.06_04 07E Wild Horse Wind Expansion (C) (2)_TENASKA REGULATORY ASSET 4" xfId="5291"/>
    <cellStyle name="_Power Cost Value Copy 11.30.05 gas 1.09.06 AURORA at 1.10.06_16.37E Wild Horse Expansion DeferralRevwrkingfile SF" xfId="5292"/>
    <cellStyle name="_Power Cost Value Copy 11.30.05 gas 1.09.06 AURORA at 1.10.06_16.37E Wild Horse Expansion DeferralRevwrkingfile SF 2" xfId="5293"/>
    <cellStyle name="_Power Cost Value Copy 11.30.05 gas 1.09.06 AURORA at 1.10.06_16.37E Wild Horse Expansion DeferralRevwrkingfile SF 2 2" xfId="5294"/>
    <cellStyle name="_Power Cost Value Copy 11.30.05 gas 1.09.06 AURORA at 1.10.06_16.37E Wild Horse Expansion DeferralRevwrkingfile SF 3" xfId="5295"/>
    <cellStyle name="_Power Cost Value Copy 11.30.05 gas 1.09.06 AURORA at 1.10.06_16.37E Wild Horse Expansion DeferralRevwrkingfile SF 4" xfId="5296"/>
    <cellStyle name="_Power Cost Value Copy 11.30.05 gas 1.09.06 AURORA at 1.10.06_2009 Compliance Filing PCA Exhibits for GRC" xfId="5297"/>
    <cellStyle name="_Power Cost Value Copy 11.30.05 gas 1.09.06 AURORA at 1.10.06_2009 Compliance Filing PCA Exhibits for GRC 2" xfId="5298"/>
    <cellStyle name="_Power Cost Value Copy 11.30.05 gas 1.09.06 AURORA at 1.10.06_2009 GRC Compl Filing - Exhibit D" xfId="5299"/>
    <cellStyle name="_Power Cost Value Copy 11.30.05 gas 1.09.06 AURORA at 1.10.06_2009 GRC Compl Filing - Exhibit D 2" xfId="5300"/>
    <cellStyle name="_Power Cost Value Copy 11.30.05 gas 1.09.06 AURORA at 1.10.06_2010 PTC's July1_Dec31 2010 " xfId="354"/>
    <cellStyle name="_Power Cost Value Copy 11.30.05 gas 1.09.06 AURORA at 1.10.06_2010 PTC's Sept10_Aug11 (Version 4)" xfId="355"/>
    <cellStyle name="_Power Cost Value Copy 11.30.05 gas 1.09.06 AURORA at 1.10.06_3.01 Income Statement" xfId="356"/>
    <cellStyle name="_Power Cost Value Copy 11.30.05 gas 1.09.06 AURORA at 1.10.06_4 31 Regulatory Assets and Liabilities  7 06- Exhibit D" xfId="357"/>
    <cellStyle name="_Power Cost Value Copy 11.30.05 gas 1.09.06 AURORA at 1.10.06_4 31 Regulatory Assets and Liabilities  7 06- Exhibit D 2" xfId="5301"/>
    <cellStyle name="_Power Cost Value Copy 11.30.05 gas 1.09.06 AURORA at 1.10.06_4 31 Regulatory Assets and Liabilities  7 06- Exhibit D 2 2" xfId="5302"/>
    <cellStyle name="_Power Cost Value Copy 11.30.05 gas 1.09.06 AURORA at 1.10.06_4 31 Regulatory Assets and Liabilities  7 06- Exhibit D 3" xfId="5303"/>
    <cellStyle name="_Power Cost Value Copy 11.30.05 gas 1.09.06 AURORA at 1.10.06_4 31 Regulatory Assets and Liabilities  7 06- Exhibit D 4" xfId="5304"/>
    <cellStyle name="_Power Cost Value Copy 11.30.05 gas 1.09.06 AURORA at 1.10.06_4 31 Regulatory Assets and Liabilities  7 06- Exhibit D_NIM Summary" xfId="5305"/>
    <cellStyle name="_Power Cost Value Copy 11.30.05 gas 1.09.06 AURORA at 1.10.06_4 31 Regulatory Assets and Liabilities  7 06- Exhibit D_NIM Summary 2" xfId="5306"/>
    <cellStyle name="_Power Cost Value Copy 11.30.05 gas 1.09.06 AURORA at 1.10.06_4 32 Regulatory Assets and Liabilities  7 06- Exhibit D" xfId="358"/>
    <cellStyle name="_Power Cost Value Copy 11.30.05 gas 1.09.06 AURORA at 1.10.06_4 32 Regulatory Assets and Liabilities  7 06- Exhibit D 2" xfId="5307"/>
    <cellStyle name="_Power Cost Value Copy 11.30.05 gas 1.09.06 AURORA at 1.10.06_4 32 Regulatory Assets and Liabilities  7 06- Exhibit D 2 2" xfId="5308"/>
    <cellStyle name="_Power Cost Value Copy 11.30.05 gas 1.09.06 AURORA at 1.10.06_4 32 Regulatory Assets and Liabilities  7 06- Exhibit D 3" xfId="5309"/>
    <cellStyle name="_Power Cost Value Copy 11.30.05 gas 1.09.06 AURORA at 1.10.06_4 32 Regulatory Assets and Liabilities  7 06- Exhibit D 4" xfId="5310"/>
    <cellStyle name="_Power Cost Value Copy 11.30.05 gas 1.09.06 AURORA at 1.10.06_4 32 Regulatory Assets and Liabilities  7 06- Exhibit D_NIM Summary" xfId="5311"/>
    <cellStyle name="_Power Cost Value Copy 11.30.05 gas 1.09.06 AURORA at 1.10.06_4 32 Regulatory Assets and Liabilities  7 06- Exhibit D_NIM Summary 2" xfId="5312"/>
    <cellStyle name="_Power Cost Value Copy 11.30.05 gas 1.09.06 AURORA at 1.10.06_ACCOUNTS" xfId="5313"/>
    <cellStyle name="_Power Cost Value Copy 11.30.05 gas 1.09.06 AURORA at 1.10.06_Att B to RECs proceeds proposal" xfId="359"/>
    <cellStyle name="_Power Cost Value Copy 11.30.05 gas 1.09.06 AURORA at 1.10.06_AURORA Total New" xfId="5314"/>
    <cellStyle name="_Power Cost Value Copy 11.30.05 gas 1.09.06 AURORA at 1.10.06_AURORA Total New 2" xfId="5315"/>
    <cellStyle name="_Power Cost Value Copy 11.30.05 gas 1.09.06 AURORA at 1.10.06_Backup for Attachment B 2010-09-09" xfId="360"/>
    <cellStyle name="_Power Cost Value Copy 11.30.05 gas 1.09.06 AURORA at 1.10.06_Bench Request - Attachment B" xfId="361"/>
    <cellStyle name="_Power Cost Value Copy 11.30.05 gas 1.09.06 AURORA at 1.10.06_Book2" xfId="5316"/>
    <cellStyle name="_Power Cost Value Copy 11.30.05 gas 1.09.06 AURORA at 1.10.06_Book2 2" xfId="5317"/>
    <cellStyle name="_Power Cost Value Copy 11.30.05 gas 1.09.06 AURORA at 1.10.06_Book2 2 2" xfId="5318"/>
    <cellStyle name="_Power Cost Value Copy 11.30.05 gas 1.09.06 AURORA at 1.10.06_Book2 3" xfId="5319"/>
    <cellStyle name="_Power Cost Value Copy 11.30.05 gas 1.09.06 AURORA at 1.10.06_Book2 4" xfId="5320"/>
    <cellStyle name="_Power Cost Value Copy 11.30.05 gas 1.09.06 AURORA at 1.10.06_Book2_Adj Bench DR 3 for Initial Briefs (Electric)" xfId="5321"/>
    <cellStyle name="_Power Cost Value Copy 11.30.05 gas 1.09.06 AURORA at 1.10.06_Book2_Adj Bench DR 3 for Initial Briefs (Electric) 2" xfId="5322"/>
    <cellStyle name="_Power Cost Value Copy 11.30.05 gas 1.09.06 AURORA at 1.10.06_Book2_Adj Bench DR 3 for Initial Briefs (Electric) 2 2" xfId="5323"/>
    <cellStyle name="_Power Cost Value Copy 11.30.05 gas 1.09.06 AURORA at 1.10.06_Book2_Adj Bench DR 3 for Initial Briefs (Electric) 3" xfId="5324"/>
    <cellStyle name="_Power Cost Value Copy 11.30.05 gas 1.09.06 AURORA at 1.10.06_Book2_Adj Bench DR 3 for Initial Briefs (Electric) 4" xfId="5325"/>
    <cellStyle name="_Power Cost Value Copy 11.30.05 gas 1.09.06 AURORA at 1.10.06_Book2_Electric Rev Req Model (2009 GRC) Rebuttal" xfId="5326"/>
    <cellStyle name="_Power Cost Value Copy 11.30.05 gas 1.09.06 AURORA at 1.10.06_Book2_Electric Rev Req Model (2009 GRC) Rebuttal 2" xfId="5327"/>
    <cellStyle name="_Power Cost Value Copy 11.30.05 gas 1.09.06 AURORA at 1.10.06_Book2_Electric Rev Req Model (2009 GRC) Rebuttal 2 2" xfId="5328"/>
    <cellStyle name="_Power Cost Value Copy 11.30.05 gas 1.09.06 AURORA at 1.10.06_Book2_Electric Rev Req Model (2009 GRC) Rebuttal 3" xfId="5329"/>
    <cellStyle name="_Power Cost Value Copy 11.30.05 gas 1.09.06 AURORA at 1.10.06_Book2_Electric Rev Req Model (2009 GRC) Rebuttal 4" xfId="5330"/>
    <cellStyle name="_Power Cost Value Copy 11.30.05 gas 1.09.06 AURORA at 1.10.06_Book2_Electric Rev Req Model (2009 GRC) Rebuttal REmoval of New  WH Solar AdjustMI" xfId="5331"/>
    <cellStyle name="_Power Cost Value Copy 11.30.05 gas 1.09.06 AURORA at 1.10.06_Book2_Electric Rev Req Model (2009 GRC) Rebuttal REmoval of New  WH Solar AdjustMI 2" xfId="5332"/>
    <cellStyle name="_Power Cost Value Copy 11.30.05 gas 1.09.06 AURORA at 1.10.06_Book2_Electric Rev Req Model (2009 GRC) Rebuttal REmoval of New  WH Solar AdjustMI 2 2" xfId="5333"/>
    <cellStyle name="_Power Cost Value Copy 11.30.05 gas 1.09.06 AURORA at 1.10.06_Book2_Electric Rev Req Model (2009 GRC) Rebuttal REmoval of New  WH Solar AdjustMI 3" xfId="5334"/>
    <cellStyle name="_Power Cost Value Copy 11.30.05 gas 1.09.06 AURORA at 1.10.06_Book2_Electric Rev Req Model (2009 GRC) Rebuttal REmoval of New  WH Solar AdjustMI 4" xfId="5335"/>
    <cellStyle name="_Power Cost Value Copy 11.30.05 gas 1.09.06 AURORA at 1.10.06_Book2_Electric Rev Req Model (2009 GRC) Revised 01-18-2010" xfId="5336"/>
    <cellStyle name="_Power Cost Value Copy 11.30.05 gas 1.09.06 AURORA at 1.10.06_Book2_Electric Rev Req Model (2009 GRC) Revised 01-18-2010 2" xfId="5337"/>
    <cellStyle name="_Power Cost Value Copy 11.30.05 gas 1.09.06 AURORA at 1.10.06_Book2_Electric Rev Req Model (2009 GRC) Revised 01-18-2010 2 2" xfId="5338"/>
    <cellStyle name="_Power Cost Value Copy 11.30.05 gas 1.09.06 AURORA at 1.10.06_Book2_Electric Rev Req Model (2009 GRC) Revised 01-18-2010 3" xfId="5339"/>
    <cellStyle name="_Power Cost Value Copy 11.30.05 gas 1.09.06 AURORA at 1.10.06_Book2_Electric Rev Req Model (2009 GRC) Revised 01-18-2010 4" xfId="5340"/>
    <cellStyle name="_Power Cost Value Copy 11.30.05 gas 1.09.06 AURORA at 1.10.06_Book2_Final Order Electric EXHIBIT A-1" xfId="5341"/>
    <cellStyle name="_Power Cost Value Copy 11.30.05 gas 1.09.06 AURORA at 1.10.06_Book2_Final Order Electric EXHIBIT A-1 2" xfId="5342"/>
    <cellStyle name="_Power Cost Value Copy 11.30.05 gas 1.09.06 AURORA at 1.10.06_Book2_Final Order Electric EXHIBIT A-1 2 2" xfId="5343"/>
    <cellStyle name="_Power Cost Value Copy 11.30.05 gas 1.09.06 AURORA at 1.10.06_Book2_Final Order Electric EXHIBIT A-1 3" xfId="5344"/>
    <cellStyle name="_Power Cost Value Copy 11.30.05 gas 1.09.06 AURORA at 1.10.06_Book2_Final Order Electric EXHIBIT A-1 4" xfId="5345"/>
    <cellStyle name="_Power Cost Value Copy 11.30.05 gas 1.09.06 AURORA at 1.10.06_Book4" xfId="5346"/>
    <cellStyle name="_Power Cost Value Copy 11.30.05 gas 1.09.06 AURORA at 1.10.06_Book4 2" xfId="5347"/>
    <cellStyle name="_Power Cost Value Copy 11.30.05 gas 1.09.06 AURORA at 1.10.06_Book4 2 2" xfId="5348"/>
    <cellStyle name="_Power Cost Value Copy 11.30.05 gas 1.09.06 AURORA at 1.10.06_Book4 3" xfId="5349"/>
    <cellStyle name="_Power Cost Value Copy 11.30.05 gas 1.09.06 AURORA at 1.10.06_Book4 4" xfId="5350"/>
    <cellStyle name="_Power Cost Value Copy 11.30.05 gas 1.09.06 AURORA at 1.10.06_Book9" xfId="362"/>
    <cellStyle name="_Power Cost Value Copy 11.30.05 gas 1.09.06 AURORA at 1.10.06_Book9 2" xfId="5351"/>
    <cellStyle name="_Power Cost Value Copy 11.30.05 gas 1.09.06 AURORA at 1.10.06_Book9 2 2" xfId="5352"/>
    <cellStyle name="_Power Cost Value Copy 11.30.05 gas 1.09.06 AURORA at 1.10.06_Book9 3" xfId="5353"/>
    <cellStyle name="_Power Cost Value Copy 11.30.05 gas 1.09.06 AURORA at 1.10.06_Book9 4" xfId="5354"/>
    <cellStyle name="_Power Cost Value Copy 11.30.05 gas 1.09.06 AURORA at 1.10.06_Check the Interest Calculation" xfId="363"/>
    <cellStyle name="_Power Cost Value Copy 11.30.05 gas 1.09.06 AURORA at 1.10.06_Check the Interest Calculation_Scenario 1 REC vs PTC Offset" xfId="364"/>
    <cellStyle name="_Power Cost Value Copy 11.30.05 gas 1.09.06 AURORA at 1.10.06_Check the Interest Calculation_Scenario 3" xfId="365"/>
    <cellStyle name="_Power Cost Value Copy 11.30.05 gas 1.09.06 AURORA at 1.10.06_Chelan PUD Power Costs (8-10)" xfId="5355"/>
    <cellStyle name="_Power Cost Value Copy 11.30.05 gas 1.09.06 AURORA at 1.10.06_Direct Assignment Distribution Plant 2008" xfId="366"/>
    <cellStyle name="_Power Cost Value Copy 11.30.05 gas 1.09.06 AURORA at 1.10.06_Direct Assignment Distribution Plant 2008 2" xfId="5356"/>
    <cellStyle name="_Power Cost Value Copy 11.30.05 gas 1.09.06 AURORA at 1.10.06_Direct Assignment Distribution Plant 2008 2 2" xfId="5357"/>
    <cellStyle name="_Power Cost Value Copy 11.30.05 gas 1.09.06 AURORA at 1.10.06_Direct Assignment Distribution Plant 2008 2 2 2" xfId="5358"/>
    <cellStyle name="_Power Cost Value Copy 11.30.05 gas 1.09.06 AURORA at 1.10.06_Direct Assignment Distribution Plant 2008 2 3" xfId="5359"/>
    <cellStyle name="_Power Cost Value Copy 11.30.05 gas 1.09.06 AURORA at 1.10.06_Direct Assignment Distribution Plant 2008 2 3 2" xfId="5360"/>
    <cellStyle name="_Power Cost Value Copy 11.30.05 gas 1.09.06 AURORA at 1.10.06_Direct Assignment Distribution Plant 2008 2 4" xfId="5361"/>
    <cellStyle name="_Power Cost Value Copy 11.30.05 gas 1.09.06 AURORA at 1.10.06_Direct Assignment Distribution Plant 2008 2 4 2" xfId="5362"/>
    <cellStyle name="_Power Cost Value Copy 11.30.05 gas 1.09.06 AURORA at 1.10.06_Direct Assignment Distribution Plant 2008 3" xfId="5363"/>
    <cellStyle name="_Power Cost Value Copy 11.30.05 gas 1.09.06 AURORA at 1.10.06_Direct Assignment Distribution Plant 2008 3 2" xfId="5364"/>
    <cellStyle name="_Power Cost Value Copy 11.30.05 gas 1.09.06 AURORA at 1.10.06_Direct Assignment Distribution Plant 2008 4" xfId="5365"/>
    <cellStyle name="_Power Cost Value Copy 11.30.05 gas 1.09.06 AURORA at 1.10.06_Direct Assignment Distribution Plant 2008 4 2" xfId="5366"/>
    <cellStyle name="_Power Cost Value Copy 11.30.05 gas 1.09.06 AURORA at 1.10.06_Direct Assignment Distribution Plant 2008 5" xfId="5367"/>
    <cellStyle name="_Power Cost Value Copy 11.30.05 gas 1.09.06 AURORA at 1.10.06_Direct Assignment Distribution Plant 2008 6" xfId="5368"/>
    <cellStyle name="_Power Cost Value Copy 11.30.05 gas 1.09.06 AURORA at 1.10.06_Direct Assignment Distribution Plant 2008_Low Income 2010 RevRequirement" xfId="367"/>
    <cellStyle name="_Power Cost Value Copy 11.30.05 gas 1.09.06 AURORA at 1.10.06_Direct Assignment Distribution Plant 2008_Low Income 2010 RevRequirement (2)" xfId="368"/>
    <cellStyle name="_Power Cost Value Copy 11.30.05 gas 1.09.06 AURORA at 1.10.06_Direct Assignment Distribution Plant 2008_Oct2010toSep2011LwIncLead" xfId="369"/>
    <cellStyle name="_Power Cost Value Copy 11.30.05 gas 1.09.06 AURORA at 1.10.06_DWH-08 (Rate Spread &amp; Design Workpapers)" xfId="370"/>
    <cellStyle name="_Power Cost Value Copy 11.30.05 gas 1.09.06 AURORA at 1.10.06_Electric COS Inputs" xfId="371"/>
    <cellStyle name="_Power Cost Value Copy 11.30.05 gas 1.09.06 AURORA at 1.10.06_Electric COS Inputs 2" xfId="5369"/>
    <cellStyle name="_Power Cost Value Copy 11.30.05 gas 1.09.06 AURORA at 1.10.06_Electric COS Inputs 2 2" xfId="5370"/>
    <cellStyle name="_Power Cost Value Copy 11.30.05 gas 1.09.06 AURORA at 1.10.06_Electric COS Inputs 2 2 2" xfId="5371"/>
    <cellStyle name="_Power Cost Value Copy 11.30.05 gas 1.09.06 AURORA at 1.10.06_Electric COS Inputs 2 3" xfId="5372"/>
    <cellStyle name="_Power Cost Value Copy 11.30.05 gas 1.09.06 AURORA at 1.10.06_Electric COS Inputs 2 3 2" xfId="5373"/>
    <cellStyle name="_Power Cost Value Copy 11.30.05 gas 1.09.06 AURORA at 1.10.06_Electric COS Inputs 2 4" xfId="5374"/>
    <cellStyle name="_Power Cost Value Copy 11.30.05 gas 1.09.06 AURORA at 1.10.06_Electric COS Inputs 2 4 2" xfId="5375"/>
    <cellStyle name="_Power Cost Value Copy 11.30.05 gas 1.09.06 AURORA at 1.10.06_Electric COS Inputs 3" xfId="5376"/>
    <cellStyle name="_Power Cost Value Copy 11.30.05 gas 1.09.06 AURORA at 1.10.06_Electric COS Inputs 3 2" xfId="5377"/>
    <cellStyle name="_Power Cost Value Copy 11.30.05 gas 1.09.06 AURORA at 1.10.06_Electric COS Inputs 4" xfId="5378"/>
    <cellStyle name="_Power Cost Value Copy 11.30.05 gas 1.09.06 AURORA at 1.10.06_Electric COS Inputs 4 2" xfId="5379"/>
    <cellStyle name="_Power Cost Value Copy 11.30.05 gas 1.09.06 AURORA at 1.10.06_Electric COS Inputs 5" xfId="5380"/>
    <cellStyle name="_Power Cost Value Copy 11.30.05 gas 1.09.06 AURORA at 1.10.06_Electric COS Inputs 6" xfId="5381"/>
    <cellStyle name="_Power Cost Value Copy 11.30.05 gas 1.09.06 AURORA at 1.10.06_Electric COS Inputs_Low Income 2010 RevRequirement" xfId="372"/>
    <cellStyle name="_Power Cost Value Copy 11.30.05 gas 1.09.06 AURORA at 1.10.06_Electric COS Inputs_Low Income 2010 RevRequirement (2)" xfId="373"/>
    <cellStyle name="_Power Cost Value Copy 11.30.05 gas 1.09.06 AURORA at 1.10.06_Electric COS Inputs_Oct2010toSep2011LwIncLead" xfId="374"/>
    <cellStyle name="_Power Cost Value Copy 11.30.05 gas 1.09.06 AURORA at 1.10.06_Electric Rate Spread and Rate Design 3.23.09" xfId="375"/>
    <cellStyle name="_Power Cost Value Copy 11.30.05 gas 1.09.06 AURORA at 1.10.06_Electric Rate Spread and Rate Design 3.23.09 2" xfId="5382"/>
    <cellStyle name="_Power Cost Value Copy 11.30.05 gas 1.09.06 AURORA at 1.10.06_Electric Rate Spread and Rate Design 3.23.09 2 2" xfId="5383"/>
    <cellStyle name="_Power Cost Value Copy 11.30.05 gas 1.09.06 AURORA at 1.10.06_Electric Rate Spread and Rate Design 3.23.09 2 2 2" xfId="5384"/>
    <cellStyle name="_Power Cost Value Copy 11.30.05 gas 1.09.06 AURORA at 1.10.06_Electric Rate Spread and Rate Design 3.23.09 2 3" xfId="5385"/>
    <cellStyle name="_Power Cost Value Copy 11.30.05 gas 1.09.06 AURORA at 1.10.06_Electric Rate Spread and Rate Design 3.23.09 2 3 2" xfId="5386"/>
    <cellStyle name="_Power Cost Value Copy 11.30.05 gas 1.09.06 AURORA at 1.10.06_Electric Rate Spread and Rate Design 3.23.09 2 4" xfId="5387"/>
    <cellStyle name="_Power Cost Value Copy 11.30.05 gas 1.09.06 AURORA at 1.10.06_Electric Rate Spread and Rate Design 3.23.09 2 4 2" xfId="5388"/>
    <cellStyle name="_Power Cost Value Copy 11.30.05 gas 1.09.06 AURORA at 1.10.06_Electric Rate Spread and Rate Design 3.23.09 3" xfId="5389"/>
    <cellStyle name="_Power Cost Value Copy 11.30.05 gas 1.09.06 AURORA at 1.10.06_Electric Rate Spread and Rate Design 3.23.09 3 2" xfId="5390"/>
    <cellStyle name="_Power Cost Value Copy 11.30.05 gas 1.09.06 AURORA at 1.10.06_Electric Rate Spread and Rate Design 3.23.09 4" xfId="5391"/>
    <cellStyle name="_Power Cost Value Copy 11.30.05 gas 1.09.06 AURORA at 1.10.06_Electric Rate Spread and Rate Design 3.23.09 4 2" xfId="5392"/>
    <cellStyle name="_Power Cost Value Copy 11.30.05 gas 1.09.06 AURORA at 1.10.06_Electric Rate Spread and Rate Design 3.23.09 5" xfId="5393"/>
    <cellStyle name="_Power Cost Value Copy 11.30.05 gas 1.09.06 AURORA at 1.10.06_Electric Rate Spread and Rate Design 3.23.09 6" xfId="5394"/>
    <cellStyle name="_Power Cost Value Copy 11.30.05 gas 1.09.06 AURORA at 1.10.06_Electric Rate Spread and Rate Design 3.23.09_Low Income 2010 RevRequirement" xfId="376"/>
    <cellStyle name="_Power Cost Value Copy 11.30.05 gas 1.09.06 AURORA at 1.10.06_Electric Rate Spread and Rate Design 3.23.09_Low Income 2010 RevRequirement (2)" xfId="377"/>
    <cellStyle name="_Power Cost Value Copy 11.30.05 gas 1.09.06 AURORA at 1.10.06_Electric Rate Spread and Rate Design 3.23.09_Oct2010toSep2011LwIncLead" xfId="378"/>
    <cellStyle name="_Power Cost Value Copy 11.30.05 gas 1.09.06 AURORA at 1.10.06_Exhibit D fr R Gho 12-31-08" xfId="5395"/>
    <cellStyle name="_Power Cost Value Copy 11.30.05 gas 1.09.06 AURORA at 1.10.06_Exhibit D fr R Gho 12-31-08 2" xfId="5396"/>
    <cellStyle name="_Power Cost Value Copy 11.30.05 gas 1.09.06 AURORA at 1.10.06_Exhibit D fr R Gho 12-31-08 3" xfId="5397"/>
    <cellStyle name="_Power Cost Value Copy 11.30.05 gas 1.09.06 AURORA at 1.10.06_Exhibit D fr R Gho 12-31-08 v2" xfId="5398"/>
    <cellStyle name="_Power Cost Value Copy 11.30.05 gas 1.09.06 AURORA at 1.10.06_Exhibit D fr R Gho 12-31-08 v2 2" xfId="5399"/>
    <cellStyle name="_Power Cost Value Copy 11.30.05 gas 1.09.06 AURORA at 1.10.06_Exhibit D fr R Gho 12-31-08 v2 3" xfId="5400"/>
    <cellStyle name="_Power Cost Value Copy 11.30.05 gas 1.09.06 AURORA at 1.10.06_Exhibit D fr R Gho 12-31-08 v2_NIM Summary" xfId="5401"/>
    <cellStyle name="_Power Cost Value Copy 11.30.05 gas 1.09.06 AURORA at 1.10.06_Exhibit D fr R Gho 12-31-08 v2_NIM Summary 2" xfId="5402"/>
    <cellStyle name="_Power Cost Value Copy 11.30.05 gas 1.09.06 AURORA at 1.10.06_Exhibit D fr R Gho 12-31-08_NIM Summary" xfId="5403"/>
    <cellStyle name="_Power Cost Value Copy 11.30.05 gas 1.09.06 AURORA at 1.10.06_Exhibit D fr R Gho 12-31-08_NIM Summary 2" xfId="5404"/>
    <cellStyle name="_Power Cost Value Copy 11.30.05 gas 1.09.06 AURORA at 1.10.06_Final 2008 PTC Rate Design Workpapers 10.27.08" xfId="379"/>
    <cellStyle name="_Power Cost Value Copy 11.30.05 gas 1.09.06 AURORA at 1.10.06_Final 2009 Electric Low Income Workpapers" xfId="380"/>
    <cellStyle name="_Power Cost Value Copy 11.30.05 gas 1.09.06 AURORA at 1.10.06_Gas Rev Req Model (2010 GRC)" xfId="5405"/>
    <cellStyle name="_Power Cost Value Copy 11.30.05 gas 1.09.06 AURORA at 1.10.06_Hopkins Ridge Prepaid Tran - Interest Earned RY 12ME Feb  '11" xfId="5406"/>
    <cellStyle name="_Power Cost Value Copy 11.30.05 gas 1.09.06 AURORA at 1.10.06_Hopkins Ridge Prepaid Tran - Interest Earned RY 12ME Feb  '11 2" xfId="5407"/>
    <cellStyle name="_Power Cost Value Copy 11.30.05 gas 1.09.06 AURORA at 1.10.06_Hopkins Ridge Prepaid Tran - Interest Earned RY 12ME Feb  '11_NIM Summary" xfId="5408"/>
    <cellStyle name="_Power Cost Value Copy 11.30.05 gas 1.09.06 AURORA at 1.10.06_Hopkins Ridge Prepaid Tran - Interest Earned RY 12ME Feb  '11_NIM Summary 2" xfId="5409"/>
    <cellStyle name="_Power Cost Value Copy 11.30.05 gas 1.09.06 AURORA at 1.10.06_Hopkins Ridge Prepaid Tran - Interest Earned RY 12ME Feb  '11_Transmission Workbook for May BOD" xfId="5410"/>
    <cellStyle name="_Power Cost Value Copy 11.30.05 gas 1.09.06 AURORA at 1.10.06_Hopkins Ridge Prepaid Tran - Interest Earned RY 12ME Feb  '11_Transmission Workbook for May BOD 2" xfId="5411"/>
    <cellStyle name="_Power Cost Value Copy 11.30.05 gas 1.09.06 AURORA at 1.10.06_INPUTS" xfId="381"/>
    <cellStyle name="_Power Cost Value Copy 11.30.05 gas 1.09.06 AURORA at 1.10.06_INPUTS 2" xfId="5412"/>
    <cellStyle name="_Power Cost Value Copy 11.30.05 gas 1.09.06 AURORA at 1.10.06_INPUTS 2 2" xfId="5413"/>
    <cellStyle name="_Power Cost Value Copy 11.30.05 gas 1.09.06 AURORA at 1.10.06_INPUTS 2 2 2" xfId="5414"/>
    <cellStyle name="_Power Cost Value Copy 11.30.05 gas 1.09.06 AURORA at 1.10.06_INPUTS 2 3" xfId="5415"/>
    <cellStyle name="_Power Cost Value Copy 11.30.05 gas 1.09.06 AURORA at 1.10.06_INPUTS 2 3 2" xfId="5416"/>
    <cellStyle name="_Power Cost Value Copy 11.30.05 gas 1.09.06 AURORA at 1.10.06_INPUTS 2 4" xfId="5417"/>
    <cellStyle name="_Power Cost Value Copy 11.30.05 gas 1.09.06 AURORA at 1.10.06_INPUTS 2 4 2" xfId="5418"/>
    <cellStyle name="_Power Cost Value Copy 11.30.05 gas 1.09.06 AURORA at 1.10.06_INPUTS 3" xfId="5419"/>
    <cellStyle name="_Power Cost Value Copy 11.30.05 gas 1.09.06 AURORA at 1.10.06_INPUTS 3 2" xfId="5420"/>
    <cellStyle name="_Power Cost Value Copy 11.30.05 gas 1.09.06 AURORA at 1.10.06_INPUTS 4" xfId="5421"/>
    <cellStyle name="_Power Cost Value Copy 11.30.05 gas 1.09.06 AURORA at 1.10.06_INPUTS 4 2" xfId="5422"/>
    <cellStyle name="_Power Cost Value Copy 11.30.05 gas 1.09.06 AURORA at 1.10.06_INPUTS 5" xfId="5423"/>
    <cellStyle name="_Power Cost Value Copy 11.30.05 gas 1.09.06 AURORA at 1.10.06_INPUTS 6" xfId="5424"/>
    <cellStyle name="_Power Cost Value Copy 11.30.05 gas 1.09.06 AURORA at 1.10.06_INPUTS_Low Income 2010 RevRequirement" xfId="382"/>
    <cellStyle name="_Power Cost Value Copy 11.30.05 gas 1.09.06 AURORA at 1.10.06_INPUTS_Low Income 2010 RevRequirement (2)" xfId="383"/>
    <cellStyle name="_Power Cost Value Copy 11.30.05 gas 1.09.06 AURORA at 1.10.06_INPUTS_Oct2010toSep2011LwIncLead" xfId="384"/>
    <cellStyle name="_Power Cost Value Copy 11.30.05 gas 1.09.06 AURORA at 1.10.06_Leased Transformer &amp; Substation Plant &amp; Rev 12-2009" xfId="385"/>
    <cellStyle name="_Power Cost Value Copy 11.30.05 gas 1.09.06 AURORA at 1.10.06_Leased Transformer &amp; Substation Plant &amp; Rev 12-2009 2" xfId="5425"/>
    <cellStyle name="_Power Cost Value Copy 11.30.05 gas 1.09.06 AURORA at 1.10.06_Leased Transformer &amp; Substation Plant &amp; Rev 12-2009 2 2" xfId="5426"/>
    <cellStyle name="_Power Cost Value Copy 11.30.05 gas 1.09.06 AURORA at 1.10.06_Leased Transformer &amp; Substation Plant &amp; Rev 12-2009 2 2 2" xfId="5427"/>
    <cellStyle name="_Power Cost Value Copy 11.30.05 gas 1.09.06 AURORA at 1.10.06_Leased Transformer &amp; Substation Plant &amp; Rev 12-2009 2 3" xfId="5428"/>
    <cellStyle name="_Power Cost Value Copy 11.30.05 gas 1.09.06 AURORA at 1.10.06_Leased Transformer &amp; Substation Plant &amp; Rev 12-2009 2 3 2" xfId="5429"/>
    <cellStyle name="_Power Cost Value Copy 11.30.05 gas 1.09.06 AURORA at 1.10.06_Leased Transformer &amp; Substation Plant &amp; Rev 12-2009 2 4" xfId="5430"/>
    <cellStyle name="_Power Cost Value Copy 11.30.05 gas 1.09.06 AURORA at 1.10.06_Leased Transformer &amp; Substation Plant &amp; Rev 12-2009 2 4 2" xfId="5431"/>
    <cellStyle name="_Power Cost Value Copy 11.30.05 gas 1.09.06 AURORA at 1.10.06_Leased Transformer &amp; Substation Plant &amp; Rev 12-2009 3" xfId="5432"/>
    <cellStyle name="_Power Cost Value Copy 11.30.05 gas 1.09.06 AURORA at 1.10.06_Leased Transformer &amp; Substation Plant &amp; Rev 12-2009 3 2" xfId="5433"/>
    <cellStyle name="_Power Cost Value Copy 11.30.05 gas 1.09.06 AURORA at 1.10.06_Leased Transformer &amp; Substation Plant &amp; Rev 12-2009 4" xfId="5434"/>
    <cellStyle name="_Power Cost Value Copy 11.30.05 gas 1.09.06 AURORA at 1.10.06_Leased Transformer &amp; Substation Plant &amp; Rev 12-2009 4 2" xfId="5435"/>
    <cellStyle name="_Power Cost Value Copy 11.30.05 gas 1.09.06 AURORA at 1.10.06_Leased Transformer &amp; Substation Plant &amp; Rev 12-2009 5" xfId="5436"/>
    <cellStyle name="_Power Cost Value Copy 11.30.05 gas 1.09.06 AURORA at 1.10.06_Leased Transformer &amp; Substation Plant &amp; Rev 12-2009 6" xfId="5437"/>
    <cellStyle name="_Power Cost Value Copy 11.30.05 gas 1.09.06 AURORA at 1.10.06_Leased Transformer &amp; Substation Plant &amp; Rev 12-2009_Low Income 2010 RevRequirement" xfId="386"/>
    <cellStyle name="_Power Cost Value Copy 11.30.05 gas 1.09.06 AURORA at 1.10.06_Leased Transformer &amp; Substation Plant &amp; Rev 12-2009_Low Income 2010 RevRequirement (2)" xfId="387"/>
    <cellStyle name="_Power Cost Value Copy 11.30.05 gas 1.09.06 AURORA at 1.10.06_Leased Transformer &amp; Substation Plant &amp; Rev 12-2009_Oct2010toSep2011LwIncLead" xfId="388"/>
    <cellStyle name="_Power Cost Value Copy 11.30.05 gas 1.09.06 AURORA at 1.10.06_Low Income 2010 RevRequirement" xfId="389"/>
    <cellStyle name="_Power Cost Value Copy 11.30.05 gas 1.09.06 AURORA at 1.10.06_Low Income 2010 RevRequirement (2)" xfId="390"/>
    <cellStyle name="_Power Cost Value Copy 11.30.05 gas 1.09.06 AURORA at 1.10.06_NIM Summary" xfId="5438"/>
    <cellStyle name="_Power Cost Value Copy 11.30.05 gas 1.09.06 AURORA at 1.10.06_NIM Summary 09GRC" xfId="5439"/>
    <cellStyle name="_Power Cost Value Copy 11.30.05 gas 1.09.06 AURORA at 1.10.06_NIM Summary 09GRC 2" xfId="5440"/>
    <cellStyle name="_Power Cost Value Copy 11.30.05 gas 1.09.06 AURORA at 1.10.06_NIM Summary 2" xfId="5441"/>
    <cellStyle name="_Power Cost Value Copy 11.30.05 gas 1.09.06 AURORA at 1.10.06_NIM Summary 3" xfId="5442"/>
    <cellStyle name="_Power Cost Value Copy 11.30.05 gas 1.09.06 AURORA at 1.10.06_NIM Summary 4" xfId="5443"/>
    <cellStyle name="_Power Cost Value Copy 11.30.05 gas 1.09.06 AURORA at 1.10.06_NIM Summary 5" xfId="5444"/>
    <cellStyle name="_Power Cost Value Copy 11.30.05 gas 1.09.06 AURORA at 1.10.06_NIM Summary 6" xfId="5445"/>
    <cellStyle name="_Power Cost Value Copy 11.30.05 gas 1.09.06 AURORA at 1.10.06_NIM Summary 7" xfId="5446"/>
    <cellStyle name="_Power Cost Value Copy 11.30.05 gas 1.09.06 AURORA at 1.10.06_NIM Summary 8" xfId="5447"/>
    <cellStyle name="_Power Cost Value Copy 11.30.05 gas 1.09.06 AURORA at 1.10.06_NIM Summary 9" xfId="5448"/>
    <cellStyle name="_Power Cost Value Copy 11.30.05 gas 1.09.06 AURORA at 1.10.06_Oct2010toSep2011LwIncLead" xfId="391"/>
    <cellStyle name="_Power Cost Value Copy 11.30.05 gas 1.09.06 AURORA at 1.10.06_PCA 10 -  Exhibit D from A Kellogg Jan 2011" xfId="5449"/>
    <cellStyle name="_Power Cost Value Copy 11.30.05 gas 1.09.06 AURORA at 1.10.06_PCA 10 -  Exhibit D from A Kellogg July 2011" xfId="5450"/>
    <cellStyle name="_Power Cost Value Copy 11.30.05 gas 1.09.06 AURORA at 1.10.06_PCA 10 -  Exhibit D from S Free Rcv'd 12-11" xfId="5451"/>
    <cellStyle name="_Power Cost Value Copy 11.30.05 gas 1.09.06 AURORA at 1.10.06_PCA 7 - Exhibit D update 11_30_08 (2)" xfId="5452"/>
    <cellStyle name="_Power Cost Value Copy 11.30.05 gas 1.09.06 AURORA at 1.10.06_PCA 7 - Exhibit D update 11_30_08 (2) 2" xfId="5453"/>
    <cellStyle name="_Power Cost Value Copy 11.30.05 gas 1.09.06 AURORA at 1.10.06_PCA 7 - Exhibit D update 11_30_08 (2) 2 2" xfId="5454"/>
    <cellStyle name="_Power Cost Value Copy 11.30.05 gas 1.09.06 AURORA at 1.10.06_PCA 7 - Exhibit D update 11_30_08 (2) 3" xfId="5455"/>
    <cellStyle name="_Power Cost Value Copy 11.30.05 gas 1.09.06 AURORA at 1.10.06_PCA 7 - Exhibit D update 11_30_08 (2) 4" xfId="5456"/>
    <cellStyle name="_Power Cost Value Copy 11.30.05 gas 1.09.06 AURORA at 1.10.06_PCA 7 - Exhibit D update 11_30_08 (2)_NIM Summary" xfId="5457"/>
    <cellStyle name="_Power Cost Value Copy 11.30.05 gas 1.09.06 AURORA at 1.10.06_PCA 7 - Exhibit D update 11_30_08 (2)_NIM Summary 2" xfId="5458"/>
    <cellStyle name="_Power Cost Value Copy 11.30.05 gas 1.09.06 AURORA at 1.10.06_PCA 8 - Exhibit D update 12_31_09" xfId="5459"/>
    <cellStyle name="_Power Cost Value Copy 11.30.05 gas 1.09.06 AURORA at 1.10.06_PCA 8 - Exhibit D update 12_31_09 2" xfId="5460"/>
    <cellStyle name="_Power Cost Value Copy 11.30.05 gas 1.09.06 AURORA at 1.10.06_PCA 9 -  Exhibit D April 2010" xfId="5461"/>
    <cellStyle name="_Power Cost Value Copy 11.30.05 gas 1.09.06 AURORA at 1.10.06_PCA 9 -  Exhibit D April 2010 (3)" xfId="5462"/>
    <cellStyle name="_Power Cost Value Copy 11.30.05 gas 1.09.06 AURORA at 1.10.06_PCA 9 -  Exhibit D April 2010 (3) 2" xfId="5463"/>
    <cellStyle name="_Power Cost Value Copy 11.30.05 gas 1.09.06 AURORA at 1.10.06_PCA 9 -  Exhibit D April 2010 2" xfId="5464"/>
    <cellStyle name="_Power Cost Value Copy 11.30.05 gas 1.09.06 AURORA at 1.10.06_PCA 9 -  Exhibit D April 2010 3" xfId="5465"/>
    <cellStyle name="_Power Cost Value Copy 11.30.05 gas 1.09.06 AURORA at 1.10.06_PCA 9 -  Exhibit D Feb 2010" xfId="5466"/>
    <cellStyle name="_Power Cost Value Copy 11.30.05 gas 1.09.06 AURORA at 1.10.06_PCA 9 -  Exhibit D Feb 2010 2" xfId="5467"/>
    <cellStyle name="_Power Cost Value Copy 11.30.05 gas 1.09.06 AURORA at 1.10.06_PCA 9 -  Exhibit D Feb 2010 v2" xfId="5468"/>
    <cellStyle name="_Power Cost Value Copy 11.30.05 gas 1.09.06 AURORA at 1.10.06_PCA 9 -  Exhibit D Feb 2010 v2 2" xfId="5469"/>
    <cellStyle name="_Power Cost Value Copy 11.30.05 gas 1.09.06 AURORA at 1.10.06_PCA 9 -  Exhibit D Feb 2010 WF" xfId="5470"/>
    <cellStyle name="_Power Cost Value Copy 11.30.05 gas 1.09.06 AURORA at 1.10.06_PCA 9 -  Exhibit D Feb 2010 WF 2" xfId="5471"/>
    <cellStyle name="_Power Cost Value Copy 11.30.05 gas 1.09.06 AURORA at 1.10.06_PCA 9 -  Exhibit D Jan 2010" xfId="5472"/>
    <cellStyle name="_Power Cost Value Copy 11.30.05 gas 1.09.06 AURORA at 1.10.06_PCA 9 -  Exhibit D Jan 2010 2" xfId="5473"/>
    <cellStyle name="_Power Cost Value Copy 11.30.05 gas 1.09.06 AURORA at 1.10.06_PCA 9 -  Exhibit D March 2010 (2)" xfId="5474"/>
    <cellStyle name="_Power Cost Value Copy 11.30.05 gas 1.09.06 AURORA at 1.10.06_PCA 9 -  Exhibit D March 2010 (2) 2" xfId="5475"/>
    <cellStyle name="_Power Cost Value Copy 11.30.05 gas 1.09.06 AURORA at 1.10.06_PCA 9 -  Exhibit D Nov 2010" xfId="5476"/>
    <cellStyle name="_Power Cost Value Copy 11.30.05 gas 1.09.06 AURORA at 1.10.06_PCA 9 -  Exhibit D Nov 2010 2" xfId="5477"/>
    <cellStyle name="_Power Cost Value Copy 11.30.05 gas 1.09.06 AURORA at 1.10.06_PCA 9 - Exhibit D at August 2010" xfId="5478"/>
    <cellStyle name="_Power Cost Value Copy 11.30.05 gas 1.09.06 AURORA at 1.10.06_PCA 9 - Exhibit D at August 2010 2" xfId="5479"/>
    <cellStyle name="_Power Cost Value Copy 11.30.05 gas 1.09.06 AURORA at 1.10.06_PCA 9 - Exhibit D June 2010 GRC" xfId="5480"/>
    <cellStyle name="_Power Cost Value Copy 11.30.05 gas 1.09.06 AURORA at 1.10.06_PCA 9 - Exhibit D June 2010 GRC 2" xfId="5481"/>
    <cellStyle name="_Power Cost Value Copy 11.30.05 gas 1.09.06 AURORA at 1.10.06_Power Costs - Comparison bx Rbtl-Staff-Jt-PC" xfId="5482"/>
    <cellStyle name="_Power Cost Value Copy 11.30.05 gas 1.09.06 AURORA at 1.10.06_Power Costs - Comparison bx Rbtl-Staff-Jt-PC 2" xfId="5483"/>
    <cellStyle name="_Power Cost Value Copy 11.30.05 gas 1.09.06 AURORA at 1.10.06_Power Costs - Comparison bx Rbtl-Staff-Jt-PC 2 2" xfId="5484"/>
    <cellStyle name="_Power Cost Value Copy 11.30.05 gas 1.09.06 AURORA at 1.10.06_Power Costs - Comparison bx Rbtl-Staff-Jt-PC 3" xfId="5485"/>
    <cellStyle name="_Power Cost Value Copy 11.30.05 gas 1.09.06 AURORA at 1.10.06_Power Costs - Comparison bx Rbtl-Staff-Jt-PC 4" xfId="5486"/>
    <cellStyle name="_Power Cost Value Copy 11.30.05 gas 1.09.06 AURORA at 1.10.06_Power Costs - Comparison bx Rbtl-Staff-Jt-PC_Adj Bench DR 3 for Initial Briefs (Electric)" xfId="5487"/>
    <cellStyle name="_Power Cost Value Copy 11.30.05 gas 1.09.06 AURORA at 1.10.06_Power Costs - Comparison bx Rbtl-Staff-Jt-PC_Adj Bench DR 3 for Initial Briefs (Electric) 2" xfId="5488"/>
    <cellStyle name="_Power Cost Value Copy 11.30.05 gas 1.09.06 AURORA at 1.10.06_Power Costs - Comparison bx Rbtl-Staff-Jt-PC_Adj Bench DR 3 for Initial Briefs (Electric) 2 2" xfId="5489"/>
    <cellStyle name="_Power Cost Value Copy 11.30.05 gas 1.09.06 AURORA at 1.10.06_Power Costs - Comparison bx Rbtl-Staff-Jt-PC_Adj Bench DR 3 for Initial Briefs (Electric) 3" xfId="5490"/>
    <cellStyle name="_Power Cost Value Copy 11.30.05 gas 1.09.06 AURORA at 1.10.06_Power Costs - Comparison bx Rbtl-Staff-Jt-PC_Adj Bench DR 3 for Initial Briefs (Electric) 4" xfId="5491"/>
    <cellStyle name="_Power Cost Value Copy 11.30.05 gas 1.09.06 AURORA at 1.10.06_Power Costs - Comparison bx Rbtl-Staff-Jt-PC_Electric Rev Req Model (2009 GRC) Rebuttal" xfId="5492"/>
    <cellStyle name="_Power Cost Value Copy 11.30.05 gas 1.09.06 AURORA at 1.10.06_Power Costs - Comparison bx Rbtl-Staff-Jt-PC_Electric Rev Req Model (2009 GRC) Rebuttal 2" xfId="5493"/>
    <cellStyle name="_Power Cost Value Copy 11.30.05 gas 1.09.06 AURORA at 1.10.06_Power Costs - Comparison bx Rbtl-Staff-Jt-PC_Electric Rev Req Model (2009 GRC) Rebuttal 2 2" xfId="5494"/>
    <cellStyle name="_Power Cost Value Copy 11.30.05 gas 1.09.06 AURORA at 1.10.06_Power Costs - Comparison bx Rbtl-Staff-Jt-PC_Electric Rev Req Model (2009 GRC) Rebuttal 3" xfId="5495"/>
    <cellStyle name="_Power Cost Value Copy 11.30.05 gas 1.09.06 AURORA at 1.10.06_Power Costs - Comparison bx Rbtl-Staff-Jt-PC_Electric Rev Req Model (2009 GRC) Rebuttal 4" xfId="5496"/>
    <cellStyle name="_Power Cost Value Copy 11.30.05 gas 1.09.06 AURORA at 1.10.06_Power Costs - Comparison bx Rbtl-Staff-Jt-PC_Electric Rev Req Model (2009 GRC) Rebuttal REmoval of New  WH Solar AdjustMI" xfId="5497"/>
    <cellStyle name="_Power Cost Value Copy 11.30.05 gas 1.09.06 AURORA at 1.10.06_Power Costs - Comparison bx Rbtl-Staff-Jt-PC_Electric Rev Req Model (2009 GRC) Rebuttal REmoval of New  WH Solar AdjustMI 2" xfId="5498"/>
    <cellStyle name="_Power Cost Value Copy 11.30.05 gas 1.09.06 AURORA at 1.10.06_Power Costs - Comparison bx Rbtl-Staff-Jt-PC_Electric Rev Req Model (2009 GRC) Rebuttal REmoval of New  WH Solar AdjustMI 2 2" xfId="5499"/>
    <cellStyle name="_Power Cost Value Copy 11.30.05 gas 1.09.06 AURORA at 1.10.06_Power Costs - Comparison bx Rbtl-Staff-Jt-PC_Electric Rev Req Model (2009 GRC) Rebuttal REmoval of New  WH Solar AdjustMI 3" xfId="5500"/>
    <cellStyle name="_Power Cost Value Copy 11.30.05 gas 1.09.06 AURORA at 1.10.06_Power Costs - Comparison bx Rbtl-Staff-Jt-PC_Electric Rev Req Model (2009 GRC) Rebuttal REmoval of New  WH Solar AdjustMI 4" xfId="5501"/>
    <cellStyle name="_Power Cost Value Copy 11.30.05 gas 1.09.06 AURORA at 1.10.06_Power Costs - Comparison bx Rbtl-Staff-Jt-PC_Electric Rev Req Model (2009 GRC) Revised 01-18-2010" xfId="5502"/>
    <cellStyle name="_Power Cost Value Copy 11.30.05 gas 1.09.06 AURORA at 1.10.06_Power Costs - Comparison bx Rbtl-Staff-Jt-PC_Electric Rev Req Model (2009 GRC) Revised 01-18-2010 2" xfId="5503"/>
    <cellStyle name="_Power Cost Value Copy 11.30.05 gas 1.09.06 AURORA at 1.10.06_Power Costs - Comparison bx Rbtl-Staff-Jt-PC_Electric Rev Req Model (2009 GRC) Revised 01-18-2010 2 2" xfId="5504"/>
    <cellStyle name="_Power Cost Value Copy 11.30.05 gas 1.09.06 AURORA at 1.10.06_Power Costs - Comparison bx Rbtl-Staff-Jt-PC_Electric Rev Req Model (2009 GRC) Revised 01-18-2010 3" xfId="5505"/>
    <cellStyle name="_Power Cost Value Copy 11.30.05 gas 1.09.06 AURORA at 1.10.06_Power Costs - Comparison bx Rbtl-Staff-Jt-PC_Electric Rev Req Model (2009 GRC) Revised 01-18-2010 4" xfId="5506"/>
    <cellStyle name="_Power Cost Value Copy 11.30.05 gas 1.09.06 AURORA at 1.10.06_Power Costs - Comparison bx Rbtl-Staff-Jt-PC_Final Order Electric EXHIBIT A-1" xfId="5507"/>
    <cellStyle name="_Power Cost Value Copy 11.30.05 gas 1.09.06 AURORA at 1.10.06_Power Costs - Comparison bx Rbtl-Staff-Jt-PC_Final Order Electric EXHIBIT A-1 2" xfId="5508"/>
    <cellStyle name="_Power Cost Value Copy 11.30.05 gas 1.09.06 AURORA at 1.10.06_Power Costs - Comparison bx Rbtl-Staff-Jt-PC_Final Order Electric EXHIBIT A-1 2 2" xfId="5509"/>
    <cellStyle name="_Power Cost Value Copy 11.30.05 gas 1.09.06 AURORA at 1.10.06_Power Costs - Comparison bx Rbtl-Staff-Jt-PC_Final Order Electric EXHIBIT A-1 3" xfId="5510"/>
    <cellStyle name="_Power Cost Value Copy 11.30.05 gas 1.09.06 AURORA at 1.10.06_Power Costs - Comparison bx Rbtl-Staff-Jt-PC_Final Order Electric EXHIBIT A-1 4" xfId="5511"/>
    <cellStyle name="_Power Cost Value Copy 11.30.05 gas 1.09.06 AURORA at 1.10.06_Production Adj 4.37" xfId="392"/>
    <cellStyle name="_Power Cost Value Copy 11.30.05 gas 1.09.06 AURORA at 1.10.06_Production Adj 4.37 2" xfId="5512"/>
    <cellStyle name="_Power Cost Value Copy 11.30.05 gas 1.09.06 AURORA at 1.10.06_Production Adj 4.37 2 2" xfId="5513"/>
    <cellStyle name="_Power Cost Value Copy 11.30.05 gas 1.09.06 AURORA at 1.10.06_Production Adj 4.37 3" xfId="5514"/>
    <cellStyle name="_Power Cost Value Copy 11.30.05 gas 1.09.06 AURORA at 1.10.06_Purchased Power Adj 4.03" xfId="393"/>
    <cellStyle name="_Power Cost Value Copy 11.30.05 gas 1.09.06 AURORA at 1.10.06_Purchased Power Adj 4.03 2" xfId="5515"/>
    <cellStyle name="_Power Cost Value Copy 11.30.05 gas 1.09.06 AURORA at 1.10.06_Purchased Power Adj 4.03 2 2" xfId="5516"/>
    <cellStyle name="_Power Cost Value Copy 11.30.05 gas 1.09.06 AURORA at 1.10.06_Purchased Power Adj 4.03 3" xfId="5517"/>
    <cellStyle name="_Power Cost Value Copy 11.30.05 gas 1.09.06 AURORA at 1.10.06_Rate Design Sch 24" xfId="394"/>
    <cellStyle name="_Power Cost Value Copy 11.30.05 gas 1.09.06 AURORA at 1.10.06_Rate Design Sch 24 2" xfId="5518"/>
    <cellStyle name="_Power Cost Value Copy 11.30.05 gas 1.09.06 AURORA at 1.10.06_Rate Design Sch 25" xfId="395"/>
    <cellStyle name="_Power Cost Value Copy 11.30.05 gas 1.09.06 AURORA at 1.10.06_Rate Design Sch 25 2" xfId="5519"/>
    <cellStyle name="_Power Cost Value Copy 11.30.05 gas 1.09.06 AURORA at 1.10.06_Rate Design Sch 25 2 2" xfId="5520"/>
    <cellStyle name="_Power Cost Value Copy 11.30.05 gas 1.09.06 AURORA at 1.10.06_Rate Design Sch 25 3" xfId="5521"/>
    <cellStyle name="_Power Cost Value Copy 11.30.05 gas 1.09.06 AURORA at 1.10.06_Rate Design Sch 26" xfId="396"/>
    <cellStyle name="_Power Cost Value Copy 11.30.05 gas 1.09.06 AURORA at 1.10.06_Rate Design Sch 26 2" xfId="5522"/>
    <cellStyle name="_Power Cost Value Copy 11.30.05 gas 1.09.06 AURORA at 1.10.06_Rate Design Sch 26 2 2" xfId="5523"/>
    <cellStyle name="_Power Cost Value Copy 11.30.05 gas 1.09.06 AURORA at 1.10.06_Rate Design Sch 26 3" xfId="5524"/>
    <cellStyle name="_Power Cost Value Copy 11.30.05 gas 1.09.06 AURORA at 1.10.06_Rate Design Sch 31" xfId="397"/>
    <cellStyle name="_Power Cost Value Copy 11.30.05 gas 1.09.06 AURORA at 1.10.06_Rate Design Sch 31 2" xfId="5525"/>
    <cellStyle name="_Power Cost Value Copy 11.30.05 gas 1.09.06 AURORA at 1.10.06_Rate Design Sch 31 2 2" xfId="5526"/>
    <cellStyle name="_Power Cost Value Copy 11.30.05 gas 1.09.06 AURORA at 1.10.06_Rate Design Sch 31 3" xfId="5527"/>
    <cellStyle name="_Power Cost Value Copy 11.30.05 gas 1.09.06 AURORA at 1.10.06_Rate Design Sch 43" xfId="398"/>
    <cellStyle name="_Power Cost Value Copy 11.30.05 gas 1.09.06 AURORA at 1.10.06_Rate Design Sch 43 2" xfId="5528"/>
    <cellStyle name="_Power Cost Value Copy 11.30.05 gas 1.09.06 AURORA at 1.10.06_Rate Design Sch 43 2 2" xfId="5529"/>
    <cellStyle name="_Power Cost Value Copy 11.30.05 gas 1.09.06 AURORA at 1.10.06_Rate Design Sch 43 3" xfId="5530"/>
    <cellStyle name="_Power Cost Value Copy 11.30.05 gas 1.09.06 AURORA at 1.10.06_Rate Design Sch 448-449" xfId="399"/>
    <cellStyle name="_Power Cost Value Copy 11.30.05 gas 1.09.06 AURORA at 1.10.06_Rate Design Sch 448-449 2" xfId="5531"/>
    <cellStyle name="_Power Cost Value Copy 11.30.05 gas 1.09.06 AURORA at 1.10.06_Rate Design Sch 46" xfId="400"/>
    <cellStyle name="_Power Cost Value Copy 11.30.05 gas 1.09.06 AURORA at 1.10.06_Rate Design Sch 46 2" xfId="5532"/>
    <cellStyle name="_Power Cost Value Copy 11.30.05 gas 1.09.06 AURORA at 1.10.06_Rate Design Sch 46 2 2" xfId="5533"/>
    <cellStyle name="_Power Cost Value Copy 11.30.05 gas 1.09.06 AURORA at 1.10.06_Rate Design Sch 46 3" xfId="5534"/>
    <cellStyle name="_Power Cost Value Copy 11.30.05 gas 1.09.06 AURORA at 1.10.06_Rate Spread" xfId="401"/>
    <cellStyle name="_Power Cost Value Copy 11.30.05 gas 1.09.06 AURORA at 1.10.06_Rate Spread 2" xfId="5535"/>
    <cellStyle name="_Power Cost Value Copy 11.30.05 gas 1.09.06 AURORA at 1.10.06_Rate Spread 2 2" xfId="5536"/>
    <cellStyle name="_Power Cost Value Copy 11.30.05 gas 1.09.06 AURORA at 1.10.06_Rate Spread 3" xfId="5537"/>
    <cellStyle name="_Power Cost Value Copy 11.30.05 gas 1.09.06 AURORA at 1.10.06_Rebuttal Power Costs" xfId="5538"/>
    <cellStyle name="_Power Cost Value Copy 11.30.05 gas 1.09.06 AURORA at 1.10.06_Rebuttal Power Costs 2" xfId="5539"/>
    <cellStyle name="_Power Cost Value Copy 11.30.05 gas 1.09.06 AURORA at 1.10.06_Rebuttal Power Costs 2 2" xfId="5540"/>
    <cellStyle name="_Power Cost Value Copy 11.30.05 gas 1.09.06 AURORA at 1.10.06_Rebuttal Power Costs 3" xfId="5541"/>
    <cellStyle name="_Power Cost Value Copy 11.30.05 gas 1.09.06 AURORA at 1.10.06_Rebuttal Power Costs 4" xfId="5542"/>
    <cellStyle name="_Power Cost Value Copy 11.30.05 gas 1.09.06 AURORA at 1.10.06_Rebuttal Power Costs_Adj Bench DR 3 for Initial Briefs (Electric)" xfId="5543"/>
    <cellStyle name="_Power Cost Value Copy 11.30.05 gas 1.09.06 AURORA at 1.10.06_Rebuttal Power Costs_Adj Bench DR 3 for Initial Briefs (Electric) 2" xfId="5544"/>
    <cellStyle name="_Power Cost Value Copy 11.30.05 gas 1.09.06 AURORA at 1.10.06_Rebuttal Power Costs_Adj Bench DR 3 for Initial Briefs (Electric) 2 2" xfId="5545"/>
    <cellStyle name="_Power Cost Value Copy 11.30.05 gas 1.09.06 AURORA at 1.10.06_Rebuttal Power Costs_Adj Bench DR 3 for Initial Briefs (Electric) 3" xfId="5546"/>
    <cellStyle name="_Power Cost Value Copy 11.30.05 gas 1.09.06 AURORA at 1.10.06_Rebuttal Power Costs_Adj Bench DR 3 for Initial Briefs (Electric) 4" xfId="5547"/>
    <cellStyle name="_Power Cost Value Copy 11.30.05 gas 1.09.06 AURORA at 1.10.06_Rebuttal Power Costs_Electric Rev Req Model (2009 GRC) Rebuttal" xfId="5548"/>
    <cellStyle name="_Power Cost Value Copy 11.30.05 gas 1.09.06 AURORA at 1.10.06_Rebuttal Power Costs_Electric Rev Req Model (2009 GRC) Rebuttal 2" xfId="5549"/>
    <cellStyle name="_Power Cost Value Copy 11.30.05 gas 1.09.06 AURORA at 1.10.06_Rebuttal Power Costs_Electric Rev Req Model (2009 GRC) Rebuttal 2 2" xfId="5550"/>
    <cellStyle name="_Power Cost Value Copy 11.30.05 gas 1.09.06 AURORA at 1.10.06_Rebuttal Power Costs_Electric Rev Req Model (2009 GRC) Rebuttal 3" xfId="5551"/>
    <cellStyle name="_Power Cost Value Copy 11.30.05 gas 1.09.06 AURORA at 1.10.06_Rebuttal Power Costs_Electric Rev Req Model (2009 GRC) Rebuttal 4" xfId="5552"/>
    <cellStyle name="_Power Cost Value Copy 11.30.05 gas 1.09.06 AURORA at 1.10.06_Rebuttal Power Costs_Electric Rev Req Model (2009 GRC) Rebuttal REmoval of New  WH Solar AdjustMI" xfId="5553"/>
    <cellStyle name="_Power Cost Value Copy 11.30.05 gas 1.09.06 AURORA at 1.10.06_Rebuttal Power Costs_Electric Rev Req Model (2009 GRC) Rebuttal REmoval of New  WH Solar AdjustMI 2" xfId="5554"/>
    <cellStyle name="_Power Cost Value Copy 11.30.05 gas 1.09.06 AURORA at 1.10.06_Rebuttal Power Costs_Electric Rev Req Model (2009 GRC) Rebuttal REmoval of New  WH Solar AdjustMI 2 2" xfId="5555"/>
    <cellStyle name="_Power Cost Value Copy 11.30.05 gas 1.09.06 AURORA at 1.10.06_Rebuttal Power Costs_Electric Rev Req Model (2009 GRC) Rebuttal REmoval of New  WH Solar AdjustMI 3" xfId="5556"/>
    <cellStyle name="_Power Cost Value Copy 11.30.05 gas 1.09.06 AURORA at 1.10.06_Rebuttal Power Costs_Electric Rev Req Model (2009 GRC) Rebuttal REmoval of New  WH Solar AdjustMI 4" xfId="5557"/>
    <cellStyle name="_Power Cost Value Copy 11.30.05 gas 1.09.06 AURORA at 1.10.06_Rebuttal Power Costs_Electric Rev Req Model (2009 GRC) Revised 01-18-2010" xfId="5558"/>
    <cellStyle name="_Power Cost Value Copy 11.30.05 gas 1.09.06 AURORA at 1.10.06_Rebuttal Power Costs_Electric Rev Req Model (2009 GRC) Revised 01-18-2010 2" xfId="5559"/>
    <cellStyle name="_Power Cost Value Copy 11.30.05 gas 1.09.06 AURORA at 1.10.06_Rebuttal Power Costs_Electric Rev Req Model (2009 GRC) Revised 01-18-2010 2 2" xfId="5560"/>
    <cellStyle name="_Power Cost Value Copy 11.30.05 gas 1.09.06 AURORA at 1.10.06_Rebuttal Power Costs_Electric Rev Req Model (2009 GRC) Revised 01-18-2010 3" xfId="5561"/>
    <cellStyle name="_Power Cost Value Copy 11.30.05 gas 1.09.06 AURORA at 1.10.06_Rebuttal Power Costs_Electric Rev Req Model (2009 GRC) Revised 01-18-2010 4" xfId="5562"/>
    <cellStyle name="_Power Cost Value Copy 11.30.05 gas 1.09.06 AURORA at 1.10.06_Rebuttal Power Costs_Final Order Electric EXHIBIT A-1" xfId="5563"/>
    <cellStyle name="_Power Cost Value Copy 11.30.05 gas 1.09.06 AURORA at 1.10.06_Rebuttal Power Costs_Final Order Electric EXHIBIT A-1 2" xfId="5564"/>
    <cellStyle name="_Power Cost Value Copy 11.30.05 gas 1.09.06 AURORA at 1.10.06_Rebuttal Power Costs_Final Order Electric EXHIBIT A-1 2 2" xfId="5565"/>
    <cellStyle name="_Power Cost Value Copy 11.30.05 gas 1.09.06 AURORA at 1.10.06_Rebuttal Power Costs_Final Order Electric EXHIBIT A-1 3" xfId="5566"/>
    <cellStyle name="_Power Cost Value Copy 11.30.05 gas 1.09.06 AURORA at 1.10.06_Rebuttal Power Costs_Final Order Electric EXHIBIT A-1 4" xfId="5567"/>
    <cellStyle name="_Power Cost Value Copy 11.30.05 gas 1.09.06 AURORA at 1.10.06_RECS vs PTC's w Interest 6-28-10" xfId="402"/>
    <cellStyle name="_Power Cost Value Copy 11.30.05 gas 1.09.06 AURORA at 1.10.06_ROR 5.02" xfId="403"/>
    <cellStyle name="_Power Cost Value Copy 11.30.05 gas 1.09.06 AURORA at 1.10.06_ROR 5.02 2" xfId="5568"/>
    <cellStyle name="_Power Cost Value Copy 11.30.05 gas 1.09.06 AURORA at 1.10.06_ROR 5.02 2 2" xfId="5569"/>
    <cellStyle name="_Power Cost Value Copy 11.30.05 gas 1.09.06 AURORA at 1.10.06_ROR 5.02 3" xfId="5570"/>
    <cellStyle name="_Power Cost Value Copy 11.30.05 gas 1.09.06 AURORA at 1.10.06_Sch 40 Feeder OH 2008" xfId="5571"/>
    <cellStyle name="_Power Cost Value Copy 11.30.05 gas 1.09.06 AURORA at 1.10.06_Sch 40 Feeder OH 2008 2" xfId="5572"/>
    <cellStyle name="_Power Cost Value Copy 11.30.05 gas 1.09.06 AURORA at 1.10.06_Sch 40 Feeder OH 2008 2 2" xfId="5573"/>
    <cellStyle name="_Power Cost Value Copy 11.30.05 gas 1.09.06 AURORA at 1.10.06_Sch 40 Feeder OH 2008 3" xfId="5574"/>
    <cellStyle name="_Power Cost Value Copy 11.30.05 gas 1.09.06 AURORA at 1.10.06_Sch 40 Interim Energy Rates " xfId="404"/>
    <cellStyle name="_Power Cost Value Copy 11.30.05 gas 1.09.06 AURORA at 1.10.06_Sch 40 Interim Energy Rates  2" xfId="5575"/>
    <cellStyle name="_Power Cost Value Copy 11.30.05 gas 1.09.06 AURORA at 1.10.06_Sch 40 Interim Energy Rates  2 2" xfId="5576"/>
    <cellStyle name="_Power Cost Value Copy 11.30.05 gas 1.09.06 AURORA at 1.10.06_Sch 40 Interim Energy Rates  3" xfId="5577"/>
    <cellStyle name="_Power Cost Value Copy 11.30.05 gas 1.09.06 AURORA at 1.10.06_Sch 40 Substation A&amp;G 2008" xfId="5578"/>
    <cellStyle name="_Power Cost Value Copy 11.30.05 gas 1.09.06 AURORA at 1.10.06_Sch 40 Substation A&amp;G 2008 2" xfId="5579"/>
    <cellStyle name="_Power Cost Value Copy 11.30.05 gas 1.09.06 AURORA at 1.10.06_Sch 40 Substation A&amp;G 2008 2 2" xfId="5580"/>
    <cellStyle name="_Power Cost Value Copy 11.30.05 gas 1.09.06 AURORA at 1.10.06_Sch 40 Substation A&amp;G 2008 3" xfId="5581"/>
    <cellStyle name="_Power Cost Value Copy 11.30.05 gas 1.09.06 AURORA at 1.10.06_Sch 40 Substation O&amp;M 2008" xfId="5582"/>
    <cellStyle name="_Power Cost Value Copy 11.30.05 gas 1.09.06 AURORA at 1.10.06_Sch 40 Substation O&amp;M 2008 2" xfId="5583"/>
    <cellStyle name="_Power Cost Value Copy 11.30.05 gas 1.09.06 AURORA at 1.10.06_Sch 40 Substation O&amp;M 2008 2 2" xfId="5584"/>
    <cellStyle name="_Power Cost Value Copy 11.30.05 gas 1.09.06 AURORA at 1.10.06_Sch 40 Substation O&amp;M 2008 3" xfId="5585"/>
    <cellStyle name="_Power Cost Value Copy 11.30.05 gas 1.09.06 AURORA at 1.10.06_Subs 2008" xfId="5586"/>
    <cellStyle name="_Power Cost Value Copy 11.30.05 gas 1.09.06 AURORA at 1.10.06_Subs 2008 2" xfId="5587"/>
    <cellStyle name="_Power Cost Value Copy 11.30.05 gas 1.09.06 AURORA at 1.10.06_Subs 2008 2 2" xfId="5588"/>
    <cellStyle name="_Power Cost Value Copy 11.30.05 gas 1.09.06 AURORA at 1.10.06_Subs 2008 3" xfId="5589"/>
    <cellStyle name="_Power Cost Value Copy 11.30.05 gas 1.09.06 AURORA at 1.10.06_Transmission Workbook for May BOD" xfId="5590"/>
    <cellStyle name="_Power Cost Value Copy 11.30.05 gas 1.09.06 AURORA at 1.10.06_Transmission Workbook for May BOD 2" xfId="5591"/>
    <cellStyle name="_Power Cost Value Copy 11.30.05 gas 1.09.06 AURORA at 1.10.06_Typical Residential Impacts 10.27.08" xfId="405"/>
    <cellStyle name="_Power Cost Value Copy 11.30.05 gas 1.09.06 AURORA at 1.10.06_Wind Integration 10GRC" xfId="5592"/>
    <cellStyle name="_Power Cost Value Copy 11.30.05 gas 1.09.06 AURORA at 1.10.06_Wind Integration 10GRC 2" xfId="5593"/>
    <cellStyle name="_Power Costs Rate Year 11-13-07" xfId="5594"/>
    <cellStyle name="_Price Output" xfId="5595"/>
    <cellStyle name="_Price Output 2" xfId="5596"/>
    <cellStyle name="_Price Output_NIM Summary" xfId="5597"/>
    <cellStyle name="_Price Output_NIM Summary 2" xfId="5598"/>
    <cellStyle name="_Price Output_Wind Integration 10GRC" xfId="5599"/>
    <cellStyle name="_Price Output_Wind Integration 10GRC 2" xfId="5600"/>
    <cellStyle name="_Prices" xfId="5601"/>
    <cellStyle name="_Prices 2" xfId="5602"/>
    <cellStyle name="_Prices_NIM Summary" xfId="5603"/>
    <cellStyle name="_Prices_NIM Summary 2" xfId="5604"/>
    <cellStyle name="_Prices_Wind Integration 10GRC" xfId="5605"/>
    <cellStyle name="_Prices_Wind Integration 10GRC 2" xfId="5606"/>
    <cellStyle name="_Pro Forma Rev 07 GRC" xfId="406"/>
    <cellStyle name="_x0013__Rebuttal Power Costs" xfId="5607"/>
    <cellStyle name="_x0013__Rebuttal Power Costs 2" xfId="5608"/>
    <cellStyle name="_x0013__Rebuttal Power Costs 2 2" xfId="5609"/>
    <cellStyle name="_x0013__Rebuttal Power Costs 3" xfId="5610"/>
    <cellStyle name="_x0013__Rebuttal Power Costs 4" xfId="5611"/>
    <cellStyle name="_x0013__Rebuttal Power Costs_Adj Bench DR 3 for Initial Briefs (Electric)" xfId="5612"/>
    <cellStyle name="_x0013__Rebuttal Power Costs_Adj Bench DR 3 for Initial Briefs (Electric) 2" xfId="5613"/>
    <cellStyle name="_x0013__Rebuttal Power Costs_Adj Bench DR 3 for Initial Briefs (Electric) 2 2" xfId="5614"/>
    <cellStyle name="_x0013__Rebuttal Power Costs_Adj Bench DR 3 for Initial Briefs (Electric) 3" xfId="5615"/>
    <cellStyle name="_x0013__Rebuttal Power Costs_Adj Bench DR 3 for Initial Briefs (Electric) 4" xfId="5616"/>
    <cellStyle name="_x0013__Rebuttal Power Costs_Electric Rev Req Model (2009 GRC) Rebuttal" xfId="5617"/>
    <cellStyle name="_x0013__Rebuttal Power Costs_Electric Rev Req Model (2009 GRC) Rebuttal 2" xfId="5618"/>
    <cellStyle name="_x0013__Rebuttal Power Costs_Electric Rev Req Model (2009 GRC) Rebuttal 2 2" xfId="5619"/>
    <cellStyle name="_x0013__Rebuttal Power Costs_Electric Rev Req Model (2009 GRC) Rebuttal 3" xfId="5620"/>
    <cellStyle name="_x0013__Rebuttal Power Costs_Electric Rev Req Model (2009 GRC) Rebuttal 4" xfId="5621"/>
    <cellStyle name="_x0013__Rebuttal Power Costs_Electric Rev Req Model (2009 GRC) Rebuttal REmoval of New  WH Solar AdjustMI" xfId="5622"/>
    <cellStyle name="_x0013__Rebuttal Power Costs_Electric Rev Req Model (2009 GRC) Rebuttal REmoval of New  WH Solar AdjustMI 2" xfId="5623"/>
    <cellStyle name="_x0013__Rebuttal Power Costs_Electric Rev Req Model (2009 GRC) Rebuttal REmoval of New  WH Solar AdjustMI 2 2" xfId="5624"/>
    <cellStyle name="_x0013__Rebuttal Power Costs_Electric Rev Req Model (2009 GRC) Rebuttal REmoval of New  WH Solar AdjustMI 3" xfId="5625"/>
    <cellStyle name="_x0013__Rebuttal Power Costs_Electric Rev Req Model (2009 GRC) Rebuttal REmoval of New  WH Solar AdjustMI 4" xfId="5626"/>
    <cellStyle name="_x0013__Rebuttal Power Costs_Electric Rev Req Model (2009 GRC) Revised 01-18-2010" xfId="5627"/>
    <cellStyle name="_x0013__Rebuttal Power Costs_Electric Rev Req Model (2009 GRC) Revised 01-18-2010 2" xfId="5628"/>
    <cellStyle name="_x0013__Rebuttal Power Costs_Electric Rev Req Model (2009 GRC) Revised 01-18-2010 2 2" xfId="5629"/>
    <cellStyle name="_x0013__Rebuttal Power Costs_Electric Rev Req Model (2009 GRC) Revised 01-18-2010 3" xfId="5630"/>
    <cellStyle name="_x0013__Rebuttal Power Costs_Electric Rev Req Model (2009 GRC) Revised 01-18-2010 4" xfId="5631"/>
    <cellStyle name="_x0013__Rebuttal Power Costs_Final Order Electric EXHIBIT A-1" xfId="5632"/>
    <cellStyle name="_x0013__Rebuttal Power Costs_Final Order Electric EXHIBIT A-1 2" xfId="5633"/>
    <cellStyle name="_x0013__Rebuttal Power Costs_Final Order Electric EXHIBIT A-1 2 2" xfId="5634"/>
    <cellStyle name="_x0013__Rebuttal Power Costs_Final Order Electric EXHIBIT A-1 3" xfId="5635"/>
    <cellStyle name="_x0013__Rebuttal Power Costs_Final Order Electric EXHIBIT A-1 4" xfId="5636"/>
    <cellStyle name="_recommendation" xfId="5637"/>
    <cellStyle name="_recommendation 2" xfId="5638"/>
    <cellStyle name="_recommendation_DEM-WP(C) Wind Integration Summary 2010GRC" xfId="5639"/>
    <cellStyle name="_recommendation_DEM-WP(C) Wind Integration Summary 2010GRC 2" xfId="5640"/>
    <cellStyle name="_recommendation_NIM Summary" xfId="5641"/>
    <cellStyle name="_recommendation_NIM Summary 2" xfId="5642"/>
    <cellStyle name="_Recon to Darrin's 5.11.05 proforma" xfId="407"/>
    <cellStyle name="_Recon to Darrin's 5.11.05 proforma 2" xfId="408"/>
    <cellStyle name="_Recon to Darrin's 5.11.05 proforma 2 2" xfId="5643"/>
    <cellStyle name="_Recon to Darrin's 5.11.05 proforma 2 2 2" xfId="5644"/>
    <cellStyle name="_Recon to Darrin's 5.11.05 proforma 2 3" xfId="5645"/>
    <cellStyle name="_Recon to Darrin's 5.11.05 proforma 3" xfId="5646"/>
    <cellStyle name="_Recon to Darrin's 5.11.05 proforma 3 2" xfId="5647"/>
    <cellStyle name="_Recon to Darrin's 5.11.05 proforma 3 2 2" xfId="5648"/>
    <cellStyle name="_Recon to Darrin's 5.11.05 proforma 3 3" xfId="5649"/>
    <cellStyle name="_Recon to Darrin's 5.11.05 proforma 3 3 2" xfId="5650"/>
    <cellStyle name="_Recon to Darrin's 5.11.05 proforma 3 4" xfId="5651"/>
    <cellStyle name="_Recon to Darrin's 5.11.05 proforma 3 4 2" xfId="5652"/>
    <cellStyle name="_Recon to Darrin's 5.11.05 proforma 4" xfId="5653"/>
    <cellStyle name="_Recon to Darrin's 5.11.05 proforma 4 2" xfId="5654"/>
    <cellStyle name="_Recon to Darrin's 5.11.05 proforma 5" xfId="5655"/>
    <cellStyle name="_Recon to Darrin's 5.11.05 proforma 6" xfId="5656"/>
    <cellStyle name="_Recon to Darrin's 5.11.05 proforma 7" xfId="5657"/>
    <cellStyle name="_Recon to Darrin's 5.11.05 proforma_(C) WHE Proforma with ITC cash grant 10 Yr Amort_for deferral_102809" xfId="5658"/>
    <cellStyle name="_Recon to Darrin's 5.11.05 proforma_(C) WHE Proforma with ITC cash grant 10 Yr Amort_for deferral_102809 2" xfId="5659"/>
    <cellStyle name="_Recon to Darrin's 5.11.05 proforma_(C) WHE Proforma with ITC cash grant 10 Yr Amort_for deferral_102809 2 2" xfId="5660"/>
    <cellStyle name="_Recon to Darrin's 5.11.05 proforma_(C) WHE Proforma with ITC cash grant 10 Yr Amort_for deferral_102809 3" xfId="5661"/>
    <cellStyle name="_Recon to Darrin's 5.11.05 proforma_(C) WHE Proforma with ITC cash grant 10 Yr Amort_for deferral_102809 4" xfId="5662"/>
    <cellStyle name="_Recon to Darrin's 5.11.05 proforma_(C) WHE Proforma with ITC cash grant 10 Yr Amort_for deferral_102809_16.07E Wild Horse Wind Expansionwrkingfile" xfId="5663"/>
    <cellStyle name="_Recon to Darrin's 5.11.05 proforma_(C) WHE Proforma with ITC cash grant 10 Yr Amort_for deferral_102809_16.07E Wild Horse Wind Expansionwrkingfile 2" xfId="5664"/>
    <cellStyle name="_Recon to Darrin's 5.11.05 proforma_(C) WHE Proforma with ITC cash grant 10 Yr Amort_for deferral_102809_16.07E Wild Horse Wind Expansionwrkingfile 2 2" xfId="5665"/>
    <cellStyle name="_Recon to Darrin's 5.11.05 proforma_(C) WHE Proforma with ITC cash grant 10 Yr Amort_for deferral_102809_16.07E Wild Horse Wind Expansionwrkingfile 3" xfId="5666"/>
    <cellStyle name="_Recon to Darrin's 5.11.05 proforma_(C) WHE Proforma with ITC cash grant 10 Yr Amort_for deferral_102809_16.07E Wild Horse Wind Expansionwrkingfile 4" xfId="5667"/>
    <cellStyle name="_Recon to Darrin's 5.11.05 proforma_(C) WHE Proforma with ITC cash grant 10 Yr Amort_for deferral_102809_16.07E Wild Horse Wind Expansionwrkingfile SF" xfId="5668"/>
    <cellStyle name="_Recon to Darrin's 5.11.05 proforma_(C) WHE Proforma with ITC cash grant 10 Yr Amort_for deferral_102809_16.07E Wild Horse Wind Expansionwrkingfile SF 2" xfId="5669"/>
    <cellStyle name="_Recon to Darrin's 5.11.05 proforma_(C) WHE Proforma with ITC cash grant 10 Yr Amort_for deferral_102809_16.07E Wild Horse Wind Expansionwrkingfile SF 2 2" xfId="5670"/>
    <cellStyle name="_Recon to Darrin's 5.11.05 proforma_(C) WHE Proforma with ITC cash grant 10 Yr Amort_for deferral_102809_16.07E Wild Horse Wind Expansionwrkingfile SF 3" xfId="5671"/>
    <cellStyle name="_Recon to Darrin's 5.11.05 proforma_(C) WHE Proforma with ITC cash grant 10 Yr Amort_for deferral_102809_16.07E Wild Horse Wind Expansionwrkingfile SF 4" xfId="5672"/>
    <cellStyle name="_Recon to Darrin's 5.11.05 proforma_(C) WHE Proforma with ITC cash grant 10 Yr Amort_for deferral_102809_16.37E Wild Horse Expansion DeferralRevwrkingfile SF" xfId="5673"/>
    <cellStyle name="_Recon to Darrin's 5.11.05 proforma_(C) WHE Proforma with ITC cash grant 10 Yr Amort_for deferral_102809_16.37E Wild Horse Expansion DeferralRevwrkingfile SF 2" xfId="5674"/>
    <cellStyle name="_Recon to Darrin's 5.11.05 proforma_(C) WHE Proforma with ITC cash grant 10 Yr Amort_for deferral_102809_16.37E Wild Horse Expansion DeferralRevwrkingfile SF 2 2" xfId="5675"/>
    <cellStyle name="_Recon to Darrin's 5.11.05 proforma_(C) WHE Proforma with ITC cash grant 10 Yr Amort_for deferral_102809_16.37E Wild Horse Expansion DeferralRevwrkingfile SF 3" xfId="5676"/>
    <cellStyle name="_Recon to Darrin's 5.11.05 proforma_(C) WHE Proforma with ITC cash grant 10 Yr Amort_for deferral_102809_16.37E Wild Horse Expansion DeferralRevwrkingfile SF 4" xfId="5677"/>
    <cellStyle name="_Recon to Darrin's 5.11.05 proforma_(C) WHE Proforma with ITC cash grant 10 Yr Amort_for rebuttal_120709" xfId="5678"/>
    <cellStyle name="_Recon to Darrin's 5.11.05 proforma_(C) WHE Proforma with ITC cash grant 10 Yr Amort_for rebuttal_120709 2" xfId="5679"/>
    <cellStyle name="_Recon to Darrin's 5.11.05 proforma_(C) WHE Proforma with ITC cash grant 10 Yr Amort_for rebuttal_120709 2 2" xfId="5680"/>
    <cellStyle name="_Recon to Darrin's 5.11.05 proforma_(C) WHE Proforma with ITC cash grant 10 Yr Amort_for rebuttal_120709 3" xfId="5681"/>
    <cellStyle name="_Recon to Darrin's 5.11.05 proforma_(C) WHE Proforma with ITC cash grant 10 Yr Amort_for rebuttal_120709 4" xfId="5682"/>
    <cellStyle name="_Recon to Darrin's 5.11.05 proforma_04.07E Wild Horse Wind Expansion" xfId="5683"/>
    <cellStyle name="_Recon to Darrin's 5.11.05 proforma_04.07E Wild Horse Wind Expansion 2" xfId="5684"/>
    <cellStyle name="_Recon to Darrin's 5.11.05 proforma_04.07E Wild Horse Wind Expansion 2 2" xfId="5685"/>
    <cellStyle name="_Recon to Darrin's 5.11.05 proforma_04.07E Wild Horse Wind Expansion 3" xfId="5686"/>
    <cellStyle name="_Recon to Darrin's 5.11.05 proforma_04.07E Wild Horse Wind Expansion 4" xfId="5687"/>
    <cellStyle name="_Recon to Darrin's 5.11.05 proforma_04.07E Wild Horse Wind Expansion_16.07E Wild Horse Wind Expansionwrkingfile" xfId="5688"/>
    <cellStyle name="_Recon to Darrin's 5.11.05 proforma_04.07E Wild Horse Wind Expansion_16.07E Wild Horse Wind Expansionwrkingfile 2" xfId="5689"/>
    <cellStyle name="_Recon to Darrin's 5.11.05 proforma_04.07E Wild Horse Wind Expansion_16.07E Wild Horse Wind Expansionwrkingfile 2 2" xfId="5690"/>
    <cellStyle name="_Recon to Darrin's 5.11.05 proforma_04.07E Wild Horse Wind Expansion_16.07E Wild Horse Wind Expansionwrkingfile 3" xfId="5691"/>
    <cellStyle name="_Recon to Darrin's 5.11.05 proforma_04.07E Wild Horse Wind Expansion_16.07E Wild Horse Wind Expansionwrkingfile 4" xfId="5692"/>
    <cellStyle name="_Recon to Darrin's 5.11.05 proforma_04.07E Wild Horse Wind Expansion_16.07E Wild Horse Wind Expansionwrkingfile SF" xfId="5693"/>
    <cellStyle name="_Recon to Darrin's 5.11.05 proforma_04.07E Wild Horse Wind Expansion_16.07E Wild Horse Wind Expansionwrkingfile SF 2" xfId="5694"/>
    <cellStyle name="_Recon to Darrin's 5.11.05 proforma_04.07E Wild Horse Wind Expansion_16.07E Wild Horse Wind Expansionwrkingfile SF 2 2" xfId="5695"/>
    <cellStyle name="_Recon to Darrin's 5.11.05 proforma_04.07E Wild Horse Wind Expansion_16.07E Wild Horse Wind Expansionwrkingfile SF 3" xfId="5696"/>
    <cellStyle name="_Recon to Darrin's 5.11.05 proforma_04.07E Wild Horse Wind Expansion_16.07E Wild Horse Wind Expansionwrkingfile SF 4" xfId="5697"/>
    <cellStyle name="_Recon to Darrin's 5.11.05 proforma_04.07E Wild Horse Wind Expansion_16.37E Wild Horse Expansion DeferralRevwrkingfile SF" xfId="5698"/>
    <cellStyle name="_Recon to Darrin's 5.11.05 proforma_04.07E Wild Horse Wind Expansion_16.37E Wild Horse Expansion DeferralRevwrkingfile SF 2" xfId="5699"/>
    <cellStyle name="_Recon to Darrin's 5.11.05 proforma_04.07E Wild Horse Wind Expansion_16.37E Wild Horse Expansion DeferralRevwrkingfile SF 2 2" xfId="5700"/>
    <cellStyle name="_Recon to Darrin's 5.11.05 proforma_04.07E Wild Horse Wind Expansion_16.37E Wild Horse Expansion DeferralRevwrkingfile SF 3" xfId="5701"/>
    <cellStyle name="_Recon to Darrin's 5.11.05 proforma_04.07E Wild Horse Wind Expansion_16.37E Wild Horse Expansion DeferralRevwrkingfile SF 4" xfId="5702"/>
    <cellStyle name="_Recon to Darrin's 5.11.05 proforma_16.07E Wild Horse Wind Expansionwrkingfile" xfId="5703"/>
    <cellStyle name="_Recon to Darrin's 5.11.05 proforma_16.07E Wild Horse Wind Expansionwrkingfile 2" xfId="5704"/>
    <cellStyle name="_Recon to Darrin's 5.11.05 proforma_16.07E Wild Horse Wind Expansionwrkingfile 2 2" xfId="5705"/>
    <cellStyle name="_Recon to Darrin's 5.11.05 proforma_16.07E Wild Horse Wind Expansionwrkingfile 3" xfId="5706"/>
    <cellStyle name="_Recon to Darrin's 5.11.05 proforma_16.07E Wild Horse Wind Expansionwrkingfile 4" xfId="5707"/>
    <cellStyle name="_Recon to Darrin's 5.11.05 proforma_16.07E Wild Horse Wind Expansionwrkingfile SF" xfId="5708"/>
    <cellStyle name="_Recon to Darrin's 5.11.05 proforma_16.07E Wild Horse Wind Expansionwrkingfile SF 2" xfId="5709"/>
    <cellStyle name="_Recon to Darrin's 5.11.05 proforma_16.07E Wild Horse Wind Expansionwrkingfile SF 2 2" xfId="5710"/>
    <cellStyle name="_Recon to Darrin's 5.11.05 proforma_16.07E Wild Horse Wind Expansionwrkingfile SF 3" xfId="5711"/>
    <cellStyle name="_Recon to Darrin's 5.11.05 proforma_16.07E Wild Horse Wind Expansionwrkingfile SF 4" xfId="5712"/>
    <cellStyle name="_Recon to Darrin's 5.11.05 proforma_16.37E Wild Horse Expansion DeferralRevwrkingfile SF" xfId="5713"/>
    <cellStyle name="_Recon to Darrin's 5.11.05 proforma_16.37E Wild Horse Expansion DeferralRevwrkingfile SF 2" xfId="5714"/>
    <cellStyle name="_Recon to Darrin's 5.11.05 proforma_16.37E Wild Horse Expansion DeferralRevwrkingfile SF 2 2" xfId="5715"/>
    <cellStyle name="_Recon to Darrin's 5.11.05 proforma_16.37E Wild Horse Expansion DeferralRevwrkingfile SF 3" xfId="5716"/>
    <cellStyle name="_Recon to Darrin's 5.11.05 proforma_16.37E Wild Horse Expansion DeferralRevwrkingfile SF 4" xfId="5717"/>
    <cellStyle name="_Recon to Darrin's 5.11.05 proforma_2009 Compliance Filing PCA Exhibits for GRC" xfId="5718"/>
    <cellStyle name="_Recon to Darrin's 5.11.05 proforma_2009 Compliance Filing PCA Exhibits for GRC 2" xfId="5719"/>
    <cellStyle name="_Recon to Darrin's 5.11.05 proforma_2009 GRC Compl Filing - Exhibit D" xfId="5720"/>
    <cellStyle name="_Recon to Darrin's 5.11.05 proforma_2009 GRC Compl Filing - Exhibit D 2" xfId="5721"/>
    <cellStyle name="_Recon to Darrin's 5.11.05 proforma_2010 PTC's July1_Dec31 2010 " xfId="409"/>
    <cellStyle name="_Recon to Darrin's 5.11.05 proforma_2010 PTC's Sept10_Aug11 (Version 4)" xfId="410"/>
    <cellStyle name="_Recon to Darrin's 5.11.05 proforma_3.01 Income Statement" xfId="411"/>
    <cellStyle name="_Recon to Darrin's 5.11.05 proforma_4 31 Regulatory Assets and Liabilities  7 06- Exhibit D" xfId="412"/>
    <cellStyle name="_Recon to Darrin's 5.11.05 proforma_4 31 Regulatory Assets and Liabilities  7 06- Exhibit D 2" xfId="5722"/>
    <cellStyle name="_Recon to Darrin's 5.11.05 proforma_4 31 Regulatory Assets and Liabilities  7 06- Exhibit D 2 2" xfId="5723"/>
    <cellStyle name="_Recon to Darrin's 5.11.05 proforma_4 31 Regulatory Assets and Liabilities  7 06- Exhibit D 3" xfId="5724"/>
    <cellStyle name="_Recon to Darrin's 5.11.05 proforma_4 31 Regulatory Assets and Liabilities  7 06- Exhibit D 4" xfId="5725"/>
    <cellStyle name="_Recon to Darrin's 5.11.05 proforma_4 31 Regulatory Assets and Liabilities  7 06- Exhibit D_NIM Summary" xfId="5726"/>
    <cellStyle name="_Recon to Darrin's 5.11.05 proforma_4 31 Regulatory Assets and Liabilities  7 06- Exhibit D_NIM Summary 2" xfId="5727"/>
    <cellStyle name="_Recon to Darrin's 5.11.05 proforma_4 32 Regulatory Assets and Liabilities  7 06- Exhibit D" xfId="413"/>
    <cellStyle name="_Recon to Darrin's 5.11.05 proforma_4 32 Regulatory Assets and Liabilities  7 06- Exhibit D 2" xfId="5728"/>
    <cellStyle name="_Recon to Darrin's 5.11.05 proforma_4 32 Regulatory Assets and Liabilities  7 06- Exhibit D 2 2" xfId="5729"/>
    <cellStyle name="_Recon to Darrin's 5.11.05 proforma_4 32 Regulatory Assets and Liabilities  7 06- Exhibit D 3" xfId="5730"/>
    <cellStyle name="_Recon to Darrin's 5.11.05 proforma_4 32 Regulatory Assets and Liabilities  7 06- Exhibit D 4" xfId="5731"/>
    <cellStyle name="_Recon to Darrin's 5.11.05 proforma_4 32 Regulatory Assets and Liabilities  7 06- Exhibit D_NIM Summary" xfId="5732"/>
    <cellStyle name="_Recon to Darrin's 5.11.05 proforma_4 32 Regulatory Assets and Liabilities  7 06- Exhibit D_NIM Summary 2" xfId="5733"/>
    <cellStyle name="_Recon to Darrin's 5.11.05 proforma_ACCOUNTS" xfId="5734"/>
    <cellStyle name="_Recon to Darrin's 5.11.05 proforma_Att B to RECs proceeds proposal" xfId="414"/>
    <cellStyle name="_Recon to Darrin's 5.11.05 proforma_AURORA Total New" xfId="5735"/>
    <cellStyle name="_Recon to Darrin's 5.11.05 proforma_AURORA Total New 2" xfId="5736"/>
    <cellStyle name="_Recon to Darrin's 5.11.05 proforma_Backup for Attachment B 2010-09-09" xfId="415"/>
    <cellStyle name="_Recon to Darrin's 5.11.05 proforma_Bench Request - Attachment B" xfId="416"/>
    <cellStyle name="_Recon to Darrin's 5.11.05 proforma_Book2" xfId="5737"/>
    <cellStyle name="_Recon to Darrin's 5.11.05 proforma_Book2 2" xfId="5738"/>
    <cellStyle name="_Recon to Darrin's 5.11.05 proforma_Book2 2 2" xfId="5739"/>
    <cellStyle name="_Recon to Darrin's 5.11.05 proforma_Book2 3" xfId="5740"/>
    <cellStyle name="_Recon to Darrin's 5.11.05 proforma_Book2 4" xfId="5741"/>
    <cellStyle name="_Recon to Darrin's 5.11.05 proforma_Book2_Adj Bench DR 3 for Initial Briefs (Electric)" xfId="5742"/>
    <cellStyle name="_Recon to Darrin's 5.11.05 proforma_Book2_Adj Bench DR 3 for Initial Briefs (Electric) 2" xfId="5743"/>
    <cellStyle name="_Recon to Darrin's 5.11.05 proforma_Book2_Adj Bench DR 3 for Initial Briefs (Electric) 2 2" xfId="5744"/>
    <cellStyle name="_Recon to Darrin's 5.11.05 proforma_Book2_Adj Bench DR 3 for Initial Briefs (Electric) 3" xfId="5745"/>
    <cellStyle name="_Recon to Darrin's 5.11.05 proforma_Book2_Adj Bench DR 3 for Initial Briefs (Electric) 4" xfId="5746"/>
    <cellStyle name="_Recon to Darrin's 5.11.05 proforma_Book2_Electric Rev Req Model (2009 GRC) Rebuttal" xfId="5747"/>
    <cellStyle name="_Recon to Darrin's 5.11.05 proforma_Book2_Electric Rev Req Model (2009 GRC) Rebuttal 2" xfId="5748"/>
    <cellStyle name="_Recon to Darrin's 5.11.05 proforma_Book2_Electric Rev Req Model (2009 GRC) Rebuttal 2 2" xfId="5749"/>
    <cellStyle name="_Recon to Darrin's 5.11.05 proforma_Book2_Electric Rev Req Model (2009 GRC) Rebuttal 3" xfId="5750"/>
    <cellStyle name="_Recon to Darrin's 5.11.05 proforma_Book2_Electric Rev Req Model (2009 GRC) Rebuttal 4" xfId="5751"/>
    <cellStyle name="_Recon to Darrin's 5.11.05 proforma_Book2_Electric Rev Req Model (2009 GRC) Rebuttal REmoval of New  WH Solar AdjustMI" xfId="5752"/>
    <cellStyle name="_Recon to Darrin's 5.11.05 proforma_Book2_Electric Rev Req Model (2009 GRC) Rebuttal REmoval of New  WH Solar AdjustMI 2" xfId="5753"/>
    <cellStyle name="_Recon to Darrin's 5.11.05 proforma_Book2_Electric Rev Req Model (2009 GRC) Rebuttal REmoval of New  WH Solar AdjustMI 2 2" xfId="5754"/>
    <cellStyle name="_Recon to Darrin's 5.11.05 proforma_Book2_Electric Rev Req Model (2009 GRC) Rebuttal REmoval of New  WH Solar AdjustMI 3" xfId="5755"/>
    <cellStyle name="_Recon to Darrin's 5.11.05 proforma_Book2_Electric Rev Req Model (2009 GRC) Rebuttal REmoval of New  WH Solar AdjustMI 4" xfId="5756"/>
    <cellStyle name="_Recon to Darrin's 5.11.05 proforma_Book2_Electric Rev Req Model (2009 GRC) Revised 01-18-2010" xfId="5757"/>
    <cellStyle name="_Recon to Darrin's 5.11.05 proforma_Book2_Electric Rev Req Model (2009 GRC) Revised 01-18-2010 2" xfId="5758"/>
    <cellStyle name="_Recon to Darrin's 5.11.05 proforma_Book2_Electric Rev Req Model (2009 GRC) Revised 01-18-2010 2 2" xfId="5759"/>
    <cellStyle name="_Recon to Darrin's 5.11.05 proforma_Book2_Electric Rev Req Model (2009 GRC) Revised 01-18-2010 3" xfId="5760"/>
    <cellStyle name="_Recon to Darrin's 5.11.05 proforma_Book2_Electric Rev Req Model (2009 GRC) Revised 01-18-2010 4" xfId="5761"/>
    <cellStyle name="_Recon to Darrin's 5.11.05 proforma_Book2_Final Order Electric EXHIBIT A-1" xfId="5762"/>
    <cellStyle name="_Recon to Darrin's 5.11.05 proforma_Book2_Final Order Electric EXHIBIT A-1 2" xfId="5763"/>
    <cellStyle name="_Recon to Darrin's 5.11.05 proforma_Book2_Final Order Electric EXHIBIT A-1 2 2" xfId="5764"/>
    <cellStyle name="_Recon to Darrin's 5.11.05 proforma_Book2_Final Order Electric EXHIBIT A-1 3" xfId="5765"/>
    <cellStyle name="_Recon to Darrin's 5.11.05 proforma_Book2_Final Order Electric EXHIBIT A-1 4" xfId="5766"/>
    <cellStyle name="_Recon to Darrin's 5.11.05 proforma_Book4" xfId="5767"/>
    <cellStyle name="_Recon to Darrin's 5.11.05 proforma_Book4 2" xfId="5768"/>
    <cellStyle name="_Recon to Darrin's 5.11.05 proforma_Book4 2 2" xfId="5769"/>
    <cellStyle name="_Recon to Darrin's 5.11.05 proforma_Book4 3" xfId="5770"/>
    <cellStyle name="_Recon to Darrin's 5.11.05 proforma_Book4 4" xfId="5771"/>
    <cellStyle name="_Recon to Darrin's 5.11.05 proforma_Book9" xfId="417"/>
    <cellStyle name="_Recon to Darrin's 5.11.05 proforma_Book9 2" xfId="5772"/>
    <cellStyle name="_Recon to Darrin's 5.11.05 proforma_Book9 2 2" xfId="5773"/>
    <cellStyle name="_Recon to Darrin's 5.11.05 proforma_Book9 3" xfId="5774"/>
    <cellStyle name="_Recon to Darrin's 5.11.05 proforma_Book9 4" xfId="5775"/>
    <cellStyle name="_Recon to Darrin's 5.11.05 proforma_Check the Interest Calculation" xfId="418"/>
    <cellStyle name="_Recon to Darrin's 5.11.05 proforma_Check the Interest Calculation_Scenario 1 REC vs PTC Offset" xfId="419"/>
    <cellStyle name="_Recon to Darrin's 5.11.05 proforma_Check the Interest Calculation_Scenario 3" xfId="420"/>
    <cellStyle name="_Recon to Darrin's 5.11.05 proforma_Chelan PUD Power Costs (8-10)" xfId="5776"/>
    <cellStyle name="_Recon to Darrin's 5.11.05 proforma_DWH-08 (Rate Spread &amp; Design Workpapers)" xfId="421"/>
    <cellStyle name="_Recon to Darrin's 5.11.05 proforma_Exhibit D fr R Gho 12-31-08" xfId="5777"/>
    <cellStyle name="_Recon to Darrin's 5.11.05 proforma_Exhibit D fr R Gho 12-31-08 2" xfId="5778"/>
    <cellStyle name="_Recon to Darrin's 5.11.05 proforma_Exhibit D fr R Gho 12-31-08 3" xfId="5779"/>
    <cellStyle name="_Recon to Darrin's 5.11.05 proforma_Exhibit D fr R Gho 12-31-08 v2" xfId="5780"/>
    <cellStyle name="_Recon to Darrin's 5.11.05 proforma_Exhibit D fr R Gho 12-31-08 v2 2" xfId="5781"/>
    <cellStyle name="_Recon to Darrin's 5.11.05 proforma_Exhibit D fr R Gho 12-31-08 v2 3" xfId="5782"/>
    <cellStyle name="_Recon to Darrin's 5.11.05 proforma_Exhibit D fr R Gho 12-31-08 v2_NIM Summary" xfId="5783"/>
    <cellStyle name="_Recon to Darrin's 5.11.05 proforma_Exhibit D fr R Gho 12-31-08 v2_NIM Summary 2" xfId="5784"/>
    <cellStyle name="_Recon to Darrin's 5.11.05 proforma_Exhibit D fr R Gho 12-31-08_NIM Summary" xfId="5785"/>
    <cellStyle name="_Recon to Darrin's 5.11.05 proforma_Exhibit D fr R Gho 12-31-08_NIM Summary 2" xfId="5786"/>
    <cellStyle name="_Recon to Darrin's 5.11.05 proforma_Final 2008 PTC Rate Design Workpapers 10.27.08" xfId="422"/>
    <cellStyle name="_Recon to Darrin's 5.11.05 proforma_Final 2009 Electric Low Income Workpapers" xfId="423"/>
    <cellStyle name="_Recon to Darrin's 5.11.05 proforma_Gas Rev Req Model (2010 GRC)" xfId="5787"/>
    <cellStyle name="_Recon to Darrin's 5.11.05 proforma_Hopkins Ridge Prepaid Tran - Interest Earned RY 12ME Feb  '11" xfId="5788"/>
    <cellStyle name="_Recon to Darrin's 5.11.05 proforma_Hopkins Ridge Prepaid Tran - Interest Earned RY 12ME Feb  '11 2" xfId="5789"/>
    <cellStyle name="_Recon to Darrin's 5.11.05 proforma_Hopkins Ridge Prepaid Tran - Interest Earned RY 12ME Feb  '11_NIM Summary" xfId="5790"/>
    <cellStyle name="_Recon to Darrin's 5.11.05 proforma_Hopkins Ridge Prepaid Tran - Interest Earned RY 12ME Feb  '11_NIM Summary 2" xfId="5791"/>
    <cellStyle name="_Recon to Darrin's 5.11.05 proforma_Hopkins Ridge Prepaid Tran - Interest Earned RY 12ME Feb  '11_Transmission Workbook for May BOD" xfId="5792"/>
    <cellStyle name="_Recon to Darrin's 5.11.05 proforma_Hopkins Ridge Prepaid Tran - Interest Earned RY 12ME Feb  '11_Transmission Workbook for May BOD 2" xfId="5793"/>
    <cellStyle name="_Recon to Darrin's 5.11.05 proforma_INPUTS" xfId="424"/>
    <cellStyle name="_Recon to Darrin's 5.11.05 proforma_INPUTS 2" xfId="5794"/>
    <cellStyle name="_Recon to Darrin's 5.11.05 proforma_INPUTS 2 2" xfId="5795"/>
    <cellStyle name="_Recon to Darrin's 5.11.05 proforma_INPUTS 3" xfId="5796"/>
    <cellStyle name="_Recon to Darrin's 5.11.05 proforma_Low Income 2010 RevRequirement" xfId="425"/>
    <cellStyle name="_Recon to Darrin's 5.11.05 proforma_Low Income 2010 RevRequirement (2)" xfId="426"/>
    <cellStyle name="_Recon to Darrin's 5.11.05 proforma_NIM Summary" xfId="5797"/>
    <cellStyle name="_Recon to Darrin's 5.11.05 proforma_NIM Summary 09GRC" xfId="5798"/>
    <cellStyle name="_Recon to Darrin's 5.11.05 proforma_NIM Summary 09GRC 2" xfId="5799"/>
    <cellStyle name="_Recon to Darrin's 5.11.05 proforma_NIM Summary 2" xfId="5800"/>
    <cellStyle name="_Recon to Darrin's 5.11.05 proforma_NIM Summary 3" xfId="5801"/>
    <cellStyle name="_Recon to Darrin's 5.11.05 proforma_NIM Summary 4" xfId="5802"/>
    <cellStyle name="_Recon to Darrin's 5.11.05 proforma_NIM Summary 5" xfId="5803"/>
    <cellStyle name="_Recon to Darrin's 5.11.05 proforma_NIM Summary 6" xfId="5804"/>
    <cellStyle name="_Recon to Darrin's 5.11.05 proforma_NIM Summary 7" xfId="5805"/>
    <cellStyle name="_Recon to Darrin's 5.11.05 proforma_NIM Summary 8" xfId="5806"/>
    <cellStyle name="_Recon to Darrin's 5.11.05 proforma_NIM Summary 9" xfId="5807"/>
    <cellStyle name="_Recon to Darrin's 5.11.05 proforma_Oct2010toSep2011LwIncLead" xfId="427"/>
    <cellStyle name="_Recon to Darrin's 5.11.05 proforma_PCA 10 -  Exhibit D from A Kellogg Jan 2011" xfId="5808"/>
    <cellStyle name="_Recon to Darrin's 5.11.05 proforma_PCA 10 -  Exhibit D from A Kellogg July 2011" xfId="5809"/>
    <cellStyle name="_Recon to Darrin's 5.11.05 proforma_PCA 10 -  Exhibit D from S Free Rcv'd 12-11" xfId="5810"/>
    <cellStyle name="_Recon to Darrin's 5.11.05 proforma_PCA 7 - Exhibit D update 11_30_08 (2)" xfId="5811"/>
    <cellStyle name="_Recon to Darrin's 5.11.05 proforma_PCA 7 - Exhibit D update 11_30_08 (2) 2" xfId="5812"/>
    <cellStyle name="_Recon to Darrin's 5.11.05 proforma_PCA 7 - Exhibit D update 11_30_08 (2) 2 2" xfId="5813"/>
    <cellStyle name="_Recon to Darrin's 5.11.05 proforma_PCA 7 - Exhibit D update 11_30_08 (2) 3" xfId="5814"/>
    <cellStyle name="_Recon to Darrin's 5.11.05 proforma_PCA 7 - Exhibit D update 11_30_08 (2) 4" xfId="5815"/>
    <cellStyle name="_Recon to Darrin's 5.11.05 proforma_PCA 7 - Exhibit D update 11_30_08 (2)_NIM Summary" xfId="5816"/>
    <cellStyle name="_Recon to Darrin's 5.11.05 proforma_PCA 7 - Exhibit D update 11_30_08 (2)_NIM Summary 2" xfId="5817"/>
    <cellStyle name="_Recon to Darrin's 5.11.05 proforma_PCA 8 - Exhibit D update 12_31_09" xfId="5818"/>
    <cellStyle name="_Recon to Darrin's 5.11.05 proforma_PCA 8 - Exhibit D update 12_31_09 2" xfId="5819"/>
    <cellStyle name="_Recon to Darrin's 5.11.05 proforma_PCA 9 -  Exhibit D April 2010" xfId="5820"/>
    <cellStyle name="_Recon to Darrin's 5.11.05 proforma_PCA 9 -  Exhibit D April 2010 (3)" xfId="5821"/>
    <cellStyle name="_Recon to Darrin's 5.11.05 proforma_PCA 9 -  Exhibit D April 2010 (3) 2" xfId="5822"/>
    <cellStyle name="_Recon to Darrin's 5.11.05 proforma_PCA 9 -  Exhibit D April 2010 2" xfId="5823"/>
    <cellStyle name="_Recon to Darrin's 5.11.05 proforma_PCA 9 -  Exhibit D April 2010 3" xfId="5824"/>
    <cellStyle name="_Recon to Darrin's 5.11.05 proforma_PCA 9 -  Exhibit D Feb 2010" xfId="5825"/>
    <cellStyle name="_Recon to Darrin's 5.11.05 proforma_PCA 9 -  Exhibit D Feb 2010 2" xfId="5826"/>
    <cellStyle name="_Recon to Darrin's 5.11.05 proforma_PCA 9 -  Exhibit D Feb 2010 v2" xfId="5827"/>
    <cellStyle name="_Recon to Darrin's 5.11.05 proforma_PCA 9 -  Exhibit D Feb 2010 v2 2" xfId="5828"/>
    <cellStyle name="_Recon to Darrin's 5.11.05 proforma_PCA 9 -  Exhibit D Feb 2010 WF" xfId="5829"/>
    <cellStyle name="_Recon to Darrin's 5.11.05 proforma_PCA 9 -  Exhibit D Feb 2010 WF 2" xfId="5830"/>
    <cellStyle name="_Recon to Darrin's 5.11.05 proforma_PCA 9 -  Exhibit D Jan 2010" xfId="5831"/>
    <cellStyle name="_Recon to Darrin's 5.11.05 proforma_PCA 9 -  Exhibit D Jan 2010 2" xfId="5832"/>
    <cellStyle name="_Recon to Darrin's 5.11.05 proforma_PCA 9 -  Exhibit D March 2010 (2)" xfId="5833"/>
    <cellStyle name="_Recon to Darrin's 5.11.05 proforma_PCA 9 -  Exhibit D March 2010 (2) 2" xfId="5834"/>
    <cellStyle name="_Recon to Darrin's 5.11.05 proforma_PCA 9 -  Exhibit D Nov 2010" xfId="5835"/>
    <cellStyle name="_Recon to Darrin's 5.11.05 proforma_PCA 9 -  Exhibit D Nov 2010 2" xfId="5836"/>
    <cellStyle name="_Recon to Darrin's 5.11.05 proforma_PCA 9 - Exhibit D at August 2010" xfId="5837"/>
    <cellStyle name="_Recon to Darrin's 5.11.05 proforma_PCA 9 - Exhibit D at August 2010 2" xfId="5838"/>
    <cellStyle name="_Recon to Darrin's 5.11.05 proforma_PCA 9 - Exhibit D June 2010 GRC" xfId="5839"/>
    <cellStyle name="_Recon to Darrin's 5.11.05 proforma_PCA 9 - Exhibit D June 2010 GRC 2" xfId="5840"/>
    <cellStyle name="_Recon to Darrin's 5.11.05 proforma_Power Costs - Comparison bx Rbtl-Staff-Jt-PC" xfId="5841"/>
    <cellStyle name="_Recon to Darrin's 5.11.05 proforma_Power Costs - Comparison bx Rbtl-Staff-Jt-PC 2" xfId="5842"/>
    <cellStyle name="_Recon to Darrin's 5.11.05 proforma_Power Costs - Comparison bx Rbtl-Staff-Jt-PC 2 2" xfId="5843"/>
    <cellStyle name="_Recon to Darrin's 5.11.05 proforma_Power Costs - Comparison bx Rbtl-Staff-Jt-PC 3" xfId="5844"/>
    <cellStyle name="_Recon to Darrin's 5.11.05 proforma_Power Costs - Comparison bx Rbtl-Staff-Jt-PC 4" xfId="5845"/>
    <cellStyle name="_Recon to Darrin's 5.11.05 proforma_Power Costs - Comparison bx Rbtl-Staff-Jt-PC_Adj Bench DR 3 for Initial Briefs (Electric)" xfId="5846"/>
    <cellStyle name="_Recon to Darrin's 5.11.05 proforma_Power Costs - Comparison bx Rbtl-Staff-Jt-PC_Adj Bench DR 3 for Initial Briefs (Electric) 2" xfId="5847"/>
    <cellStyle name="_Recon to Darrin's 5.11.05 proforma_Power Costs - Comparison bx Rbtl-Staff-Jt-PC_Adj Bench DR 3 for Initial Briefs (Electric) 2 2" xfId="5848"/>
    <cellStyle name="_Recon to Darrin's 5.11.05 proforma_Power Costs - Comparison bx Rbtl-Staff-Jt-PC_Adj Bench DR 3 for Initial Briefs (Electric) 3" xfId="5849"/>
    <cellStyle name="_Recon to Darrin's 5.11.05 proforma_Power Costs - Comparison bx Rbtl-Staff-Jt-PC_Adj Bench DR 3 for Initial Briefs (Electric) 4" xfId="5850"/>
    <cellStyle name="_Recon to Darrin's 5.11.05 proforma_Power Costs - Comparison bx Rbtl-Staff-Jt-PC_Electric Rev Req Model (2009 GRC) Rebuttal" xfId="5851"/>
    <cellStyle name="_Recon to Darrin's 5.11.05 proforma_Power Costs - Comparison bx Rbtl-Staff-Jt-PC_Electric Rev Req Model (2009 GRC) Rebuttal 2" xfId="5852"/>
    <cellStyle name="_Recon to Darrin's 5.11.05 proforma_Power Costs - Comparison bx Rbtl-Staff-Jt-PC_Electric Rev Req Model (2009 GRC) Rebuttal 2 2" xfId="5853"/>
    <cellStyle name="_Recon to Darrin's 5.11.05 proforma_Power Costs - Comparison bx Rbtl-Staff-Jt-PC_Electric Rev Req Model (2009 GRC) Rebuttal 3" xfId="5854"/>
    <cellStyle name="_Recon to Darrin's 5.11.05 proforma_Power Costs - Comparison bx Rbtl-Staff-Jt-PC_Electric Rev Req Model (2009 GRC) Rebuttal 4" xfId="5855"/>
    <cellStyle name="_Recon to Darrin's 5.11.05 proforma_Power Costs - Comparison bx Rbtl-Staff-Jt-PC_Electric Rev Req Model (2009 GRC) Rebuttal REmoval of New  WH Solar AdjustMI" xfId="5856"/>
    <cellStyle name="_Recon to Darrin's 5.11.05 proforma_Power Costs - Comparison bx Rbtl-Staff-Jt-PC_Electric Rev Req Model (2009 GRC) Rebuttal REmoval of New  WH Solar AdjustMI 2" xfId="5857"/>
    <cellStyle name="_Recon to Darrin's 5.11.05 proforma_Power Costs - Comparison bx Rbtl-Staff-Jt-PC_Electric Rev Req Model (2009 GRC) Rebuttal REmoval of New  WH Solar AdjustMI 2 2" xfId="5858"/>
    <cellStyle name="_Recon to Darrin's 5.11.05 proforma_Power Costs - Comparison bx Rbtl-Staff-Jt-PC_Electric Rev Req Model (2009 GRC) Rebuttal REmoval of New  WH Solar AdjustMI 3" xfId="5859"/>
    <cellStyle name="_Recon to Darrin's 5.11.05 proforma_Power Costs - Comparison bx Rbtl-Staff-Jt-PC_Electric Rev Req Model (2009 GRC) Rebuttal REmoval of New  WH Solar AdjustMI 4" xfId="5860"/>
    <cellStyle name="_Recon to Darrin's 5.11.05 proforma_Power Costs - Comparison bx Rbtl-Staff-Jt-PC_Electric Rev Req Model (2009 GRC) Revised 01-18-2010" xfId="5861"/>
    <cellStyle name="_Recon to Darrin's 5.11.05 proforma_Power Costs - Comparison bx Rbtl-Staff-Jt-PC_Electric Rev Req Model (2009 GRC) Revised 01-18-2010 2" xfId="5862"/>
    <cellStyle name="_Recon to Darrin's 5.11.05 proforma_Power Costs - Comparison bx Rbtl-Staff-Jt-PC_Electric Rev Req Model (2009 GRC) Revised 01-18-2010 2 2" xfId="5863"/>
    <cellStyle name="_Recon to Darrin's 5.11.05 proforma_Power Costs - Comparison bx Rbtl-Staff-Jt-PC_Electric Rev Req Model (2009 GRC) Revised 01-18-2010 3" xfId="5864"/>
    <cellStyle name="_Recon to Darrin's 5.11.05 proforma_Power Costs - Comparison bx Rbtl-Staff-Jt-PC_Electric Rev Req Model (2009 GRC) Revised 01-18-2010 4" xfId="5865"/>
    <cellStyle name="_Recon to Darrin's 5.11.05 proforma_Power Costs - Comparison bx Rbtl-Staff-Jt-PC_Final Order Electric EXHIBIT A-1" xfId="5866"/>
    <cellStyle name="_Recon to Darrin's 5.11.05 proforma_Power Costs - Comparison bx Rbtl-Staff-Jt-PC_Final Order Electric EXHIBIT A-1 2" xfId="5867"/>
    <cellStyle name="_Recon to Darrin's 5.11.05 proforma_Power Costs - Comparison bx Rbtl-Staff-Jt-PC_Final Order Electric EXHIBIT A-1 2 2" xfId="5868"/>
    <cellStyle name="_Recon to Darrin's 5.11.05 proforma_Power Costs - Comparison bx Rbtl-Staff-Jt-PC_Final Order Electric EXHIBIT A-1 3" xfId="5869"/>
    <cellStyle name="_Recon to Darrin's 5.11.05 proforma_Power Costs - Comparison bx Rbtl-Staff-Jt-PC_Final Order Electric EXHIBIT A-1 4" xfId="5870"/>
    <cellStyle name="_Recon to Darrin's 5.11.05 proforma_Production Adj 4.37" xfId="428"/>
    <cellStyle name="_Recon to Darrin's 5.11.05 proforma_Production Adj 4.37 2" xfId="5871"/>
    <cellStyle name="_Recon to Darrin's 5.11.05 proforma_Production Adj 4.37 2 2" xfId="5872"/>
    <cellStyle name="_Recon to Darrin's 5.11.05 proforma_Production Adj 4.37 3" xfId="5873"/>
    <cellStyle name="_Recon to Darrin's 5.11.05 proforma_Purchased Power Adj 4.03" xfId="429"/>
    <cellStyle name="_Recon to Darrin's 5.11.05 proforma_Purchased Power Adj 4.03 2" xfId="5874"/>
    <cellStyle name="_Recon to Darrin's 5.11.05 proforma_Purchased Power Adj 4.03 2 2" xfId="5875"/>
    <cellStyle name="_Recon to Darrin's 5.11.05 proforma_Purchased Power Adj 4.03 3" xfId="5876"/>
    <cellStyle name="_Recon to Darrin's 5.11.05 proforma_Rebuttal Power Costs" xfId="5877"/>
    <cellStyle name="_Recon to Darrin's 5.11.05 proforma_Rebuttal Power Costs 2" xfId="5878"/>
    <cellStyle name="_Recon to Darrin's 5.11.05 proforma_Rebuttal Power Costs 2 2" xfId="5879"/>
    <cellStyle name="_Recon to Darrin's 5.11.05 proforma_Rebuttal Power Costs 3" xfId="5880"/>
    <cellStyle name="_Recon to Darrin's 5.11.05 proforma_Rebuttal Power Costs 4" xfId="5881"/>
    <cellStyle name="_Recon to Darrin's 5.11.05 proforma_Rebuttal Power Costs_Adj Bench DR 3 for Initial Briefs (Electric)" xfId="5882"/>
    <cellStyle name="_Recon to Darrin's 5.11.05 proforma_Rebuttal Power Costs_Adj Bench DR 3 for Initial Briefs (Electric) 2" xfId="5883"/>
    <cellStyle name="_Recon to Darrin's 5.11.05 proforma_Rebuttal Power Costs_Adj Bench DR 3 for Initial Briefs (Electric) 2 2" xfId="5884"/>
    <cellStyle name="_Recon to Darrin's 5.11.05 proforma_Rebuttal Power Costs_Adj Bench DR 3 for Initial Briefs (Electric) 3" xfId="5885"/>
    <cellStyle name="_Recon to Darrin's 5.11.05 proforma_Rebuttal Power Costs_Adj Bench DR 3 for Initial Briefs (Electric) 4" xfId="5886"/>
    <cellStyle name="_Recon to Darrin's 5.11.05 proforma_Rebuttal Power Costs_Electric Rev Req Model (2009 GRC) Rebuttal" xfId="5887"/>
    <cellStyle name="_Recon to Darrin's 5.11.05 proforma_Rebuttal Power Costs_Electric Rev Req Model (2009 GRC) Rebuttal 2" xfId="5888"/>
    <cellStyle name="_Recon to Darrin's 5.11.05 proforma_Rebuttal Power Costs_Electric Rev Req Model (2009 GRC) Rebuttal 2 2" xfId="5889"/>
    <cellStyle name="_Recon to Darrin's 5.11.05 proforma_Rebuttal Power Costs_Electric Rev Req Model (2009 GRC) Rebuttal 3" xfId="5890"/>
    <cellStyle name="_Recon to Darrin's 5.11.05 proforma_Rebuttal Power Costs_Electric Rev Req Model (2009 GRC) Rebuttal 4" xfId="5891"/>
    <cellStyle name="_Recon to Darrin's 5.11.05 proforma_Rebuttal Power Costs_Electric Rev Req Model (2009 GRC) Rebuttal REmoval of New  WH Solar AdjustMI" xfId="5892"/>
    <cellStyle name="_Recon to Darrin's 5.11.05 proforma_Rebuttal Power Costs_Electric Rev Req Model (2009 GRC) Rebuttal REmoval of New  WH Solar AdjustMI 2" xfId="5893"/>
    <cellStyle name="_Recon to Darrin's 5.11.05 proforma_Rebuttal Power Costs_Electric Rev Req Model (2009 GRC) Rebuttal REmoval of New  WH Solar AdjustMI 2 2" xfId="5894"/>
    <cellStyle name="_Recon to Darrin's 5.11.05 proforma_Rebuttal Power Costs_Electric Rev Req Model (2009 GRC) Rebuttal REmoval of New  WH Solar AdjustMI 3" xfId="5895"/>
    <cellStyle name="_Recon to Darrin's 5.11.05 proforma_Rebuttal Power Costs_Electric Rev Req Model (2009 GRC) Rebuttal REmoval of New  WH Solar AdjustMI 4" xfId="5896"/>
    <cellStyle name="_Recon to Darrin's 5.11.05 proforma_Rebuttal Power Costs_Electric Rev Req Model (2009 GRC) Revised 01-18-2010" xfId="5897"/>
    <cellStyle name="_Recon to Darrin's 5.11.05 proforma_Rebuttal Power Costs_Electric Rev Req Model (2009 GRC) Revised 01-18-2010 2" xfId="5898"/>
    <cellStyle name="_Recon to Darrin's 5.11.05 proforma_Rebuttal Power Costs_Electric Rev Req Model (2009 GRC) Revised 01-18-2010 2 2" xfId="5899"/>
    <cellStyle name="_Recon to Darrin's 5.11.05 proforma_Rebuttal Power Costs_Electric Rev Req Model (2009 GRC) Revised 01-18-2010 3" xfId="5900"/>
    <cellStyle name="_Recon to Darrin's 5.11.05 proforma_Rebuttal Power Costs_Electric Rev Req Model (2009 GRC) Revised 01-18-2010 4" xfId="5901"/>
    <cellStyle name="_Recon to Darrin's 5.11.05 proforma_Rebuttal Power Costs_Final Order Electric EXHIBIT A-1" xfId="5902"/>
    <cellStyle name="_Recon to Darrin's 5.11.05 proforma_Rebuttal Power Costs_Final Order Electric EXHIBIT A-1 2" xfId="5903"/>
    <cellStyle name="_Recon to Darrin's 5.11.05 proforma_Rebuttal Power Costs_Final Order Electric EXHIBIT A-1 2 2" xfId="5904"/>
    <cellStyle name="_Recon to Darrin's 5.11.05 proforma_Rebuttal Power Costs_Final Order Electric EXHIBIT A-1 3" xfId="5905"/>
    <cellStyle name="_Recon to Darrin's 5.11.05 proforma_Rebuttal Power Costs_Final Order Electric EXHIBIT A-1 4" xfId="5906"/>
    <cellStyle name="_Recon to Darrin's 5.11.05 proforma_RECS vs PTC's w Interest 6-28-10" xfId="430"/>
    <cellStyle name="_Recon to Darrin's 5.11.05 proforma_ROR &amp; CONV FACTOR" xfId="431"/>
    <cellStyle name="_Recon to Darrin's 5.11.05 proforma_ROR &amp; CONV FACTOR 2" xfId="5907"/>
    <cellStyle name="_Recon to Darrin's 5.11.05 proforma_ROR &amp; CONV FACTOR 2 2" xfId="5908"/>
    <cellStyle name="_Recon to Darrin's 5.11.05 proforma_ROR &amp; CONV FACTOR 3" xfId="5909"/>
    <cellStyle name="_Recon to Darrin's 5.11.05 proforma_ROR 5.02" xfId="432"/>
    <cellStyle name="_Recon to Darrin's 5.11.05 proforma_ROR 5.02 2" xfId="5910"/>
    <cellStyle name="_Recon to Darrin's 5.11.05 proforma_ROR 5.02 2 2" xfId="5911"/>
    <cellStyle name="_Recon to Darrin's 5.11.05 proforma_ROR 5.02 3" xfId="5912"/>
    <cellStyle name="_Recon to Darrin's 5.11.05 proforma_Transmission Workbook for May BOD" xfId="5913"/>
    <cellStyle name="_Recon to Darrin's 5.11.05 proforma_Transmission Workbook for May BOD 2" xfId="5914"/>
    <cellStyle name="_Recon to Darrin's 5.11.05 proforma_Typical Residential Impacts 10.27.08" xfId="433"/>
    <cellStyle name="_Recon to Darrin's 5.11.05 proforma_Wind Integration 10GRC" xfId="5915"/>
    <cellStyle name="_Recon to Darrin's 5.11.05 proforma_Wind Integration 10GRC 2" xfId="5916"/>
    <cellStyle name="_Revenue" xfId="434"/>
    <cellStyle name="_Revenue_2.01G Temp Normalization(C) NEW WAY DM" xfId="5917"/>
    <cellStyle name="_Revenue_2.02G Revenues and Expenses NEW WAY DM" xfId="5918"/>
    <cellStyle name="_Revenue_4.01G Temp Normalization (C)" xfId="5919"/>
    <cellStyle name="_Revenue_4.01G Temp Normalization(HC)" xfId="5920"/>
    <cellStyle name="_Revenue_4.01G Temp Normalization(HC)new" xfId="5921"/>
    <cellStyle name="_Revenue_4.01G Temp Normalization(not used)" xfId="5922"/>
    <cellStyle name="_Revenue_Book1" xfId="5923"/>
    <cellStyle name="_Revenue_Data" xfId="435"/>
    <cellStyle name="_Revenue_Data_1" xfId="436"/>
    <cellStyle name="_Revenue_Data_Pro Forma Rev 09 GRC" xfId="437"/>
    <cellStyle name="_Revenue_Data_Pro Forma Rev 2010 GRC" xfId="438"/>
    <cellStyle name="_Revenue_Data_Pro Forma Rev 2010 GRC_Preliminary" xfId="439"/>
    <cellStyle name="_Revenue_Data_Revenue (Feb 09 - Jan 10)" xfId="440"/>
    <cellStyle name="_Revenue_Data_Revenue (Jan 09 - Dec 09)" xfId="441"/>
    <cellStyle name="_Revenue_Data_Revenue (Mar 09 - Feb 10)" xfId="442"/>
    <cellStyle name="_Revenue_Data_Volume Exhibit (Jan09 - Dec09)" xfId="443"/>
    <cellStyle name="_Revenue_Mins" xfId="444"/>
    <cellStyle name="_Revenue_Pro Forma Rev 07 GRC" xfId="445"/>
    <cellStyle name="_Revenue_Pro Forma Rev 08 GRC" xfId="446"/>
    <cellStyle name="_Revenue_Pro Forma Rev 09 GRC" xfId="447"/>
    <cellStyle name="_Revenue_Pro Forma Rev 2010 GRC" xfId="448"/>
    <cellStyle name="_Revenue_Pro Forma Rev 2010 GRC_Preliminary" xfId="449"/>
    <cellStyle name="_Revenue_Revenue (Feb 09 - Jan 10)" xfId="450"/>
    <cellStyle name="_Revenue_Revenue (Jan 09 - Dec 09)" xfId="451"/>
    <cellStyle name="_Revenue_Revenue (Mar 09 - Feb 10)" xfId="452"/>
    <cellStyle name="_Revenue_Revenue Proforma_Restating Gas 11-16-07" xfId="5924"/>
    <cellStyle name="_Revenue_Sheet2" xfId="453"/>
    <cellStyle name="_Revenue_Therms Data" xfId="454"/>
    <cellStyle name="_Revenue_Therms Data Rerun" xfId="455"/>
    <cellStyle name="_Revenue_Volume Exhibit (Jan09 - Dec09)" xfId="456"/>
    <cellStyle name="_x0013__Scenario 1 REC vs PTC Offset" xfId="457"/>
    <cellStyle name="_x0013__Scenario 3" xfId="458"/>
    <cellStyle name="_Sumas Proforma - 11-09-07" xfId="459"/>
    <cellStyle name="_Sumas Proforma - 11-09-07 2" xfId="5925"/>
    <cellStyle name="_Sumas Property Taxes v1" xfId="460"/>
    <cellStyle name="_Sumas Property Taxes v1 2" xfId="5926"/>
    <cellStyle name="_Tenaska Comparison" xfId="461"/>
    <cellStyle name="_Tenaska Comparison 2" xfId="5927"/>
    <cellStyle name="_Tenaska Comparison 2 2" xfId="5928"/>
    <cellStyle name="_Tenaska Comparison 2 2 2" xfId="5929"/>
    <cellStyle name="_Tenaska Comparison 2 3" xfId="5930"/>
    <cellStyle name="_Tenaska Comparison 3" xfId="5931"/>
    <cellStyle name="_Tenaska Comparison 3 2" xfId="5932"/>
    <cellStyle name="_Tenaska Comparison 4" xfId="5933"/>
    <cellStyle name="_Tenaska Comparison 4 2" xfId="5934"/>
    <cellStyle name="_Tenaska Comparison 5" xfId="5935"/>
    <cellStyle name="_Tenaska Comparison_(C) WHE Proforma with ITC cash grant 10 Yr Amort_for deferral_102809" xfId="5936"/>
    <cellStyle name="_Tenaska Comparison_(C) WHE Proforma with ITC cash grant 10 Yr Amort_for deferral_102809 2" xfId="5937"/>
    <cellStyle name="_Tenaska Comparison_(C) WHE Proforma with ITC cash grant 10 Yr Amort_for deferral_102809 2 2" xfId="5938"/>
    <cellStyle name="_Tenaska Comparison_(C) WHE Proforma with ITC cash grant 10 Yr Amort_for deferral_102809 3" xfId="5939"/>
    <cellStyle name="_Tenaska Comparison_(C) WHE Proforma with ITC cash grant 10 Yr Amort_for deferral_102809 4" xfId="5940"/>
    <cellStyle name="_Tenaska Comparison_(C) WHE Proforma with ITC cash grant 10 Yr Amort_for deferral_102809_16.07E Wild Horse Wind Expansionwrkingfile" xfId="5941"/>
    <cellStyle name="_Tenaska Comparison_(C) WHE Proforma with ITC cash grant 10 Yr Amort_for deferral_102809_16.07E Wild Horse Wind Expansionwrkingfile 2" xfId="5942"/>
    <cellStyle name="_Tenaska Comparison_(C) WHE Proforma with ITC cash grant 10 Yr Amort_for deferral_102809_16.07E Wild Horse Wind Expansionwrkingfile 2 2" xfId="5943"/>
    <cellStyle name="_Tenaska Comparison_(C) WHE Proforma with ITC cash grant 10 Yr Amort_for deferral_102809_16.07E Wild Horse Wind Expansionwrkingfile 3" xfId="5944"/>
    <cellStyle name="_Tenaska Comparison_(C) WHE Proforma with ITC cash grant 10 Yr Amort_for deferral_102809_16.07E Wild Horse Wind Expansionwrkingfile 4" xfId="5945"/>
    <cellStyle name="_Tenaska Comparison_(C) WHE Proforma with ITC cash grant 10 Yr Amort_for deferral_102809_16.07E Wild Horse Wind Expansionwrkingfile SF" xfId="5946"/>
    <cellStyle name="_Tenaska Comparison_(C) WHE Proforma with ITC cash grant 10 Yr Amort_for deferral_102809_16.07E Wild Horse Wind Expansionwrkingfile SF 2" xfId="5947"/>
    <cellStyle name="_Tenaska Comparison_(C) WHE Proforma with ITC cash grant 10 Yr Amort_for deferral_102809_16.07E Wild Horse Wind Expansionwrkingfile SF 2 2" xfId="5948"/>
    <cellStyle name="_Tenaska Comparison_(C) WHE Proforma with ITC cash grant 10 Yr Amort_for deferral_102809_16.07E Wild Horse Wind Expansionwrkingfile SF 3" xfId="5949"/>
    <cellStyle name="_Tenaska Comparison_(C) WHE Proforma with ITC cash grant 10 Yr Amort_for deferral_102809_16.07E Wild Horse Wind Expansionwrkingfile SF 4" xfId="5950"/>
    <cellStyle name="_Tenaska Comparison_(C) WHE Proforma with ITC cash grant 10 Yr Amort_for deferral_102809_16.37E Wild Horse Expansion DeferralRevwrkingfile SF" xfId="5951"/>
    <cellStyle name="_Tenaska Comparison_(C) WHE Proforma with ITC cash grant 10 Yr Amort_for deferral_102809_16.37E Wild Horse Expansion DeferralRevwrkingfile SF 2" xfId="5952"/>
    <cellStyle name="_Tenaska Comparison_(C) WHE Proforma with ITC cash grant 10 Yr Amort_for deferral_102809_16.37E Wild Horse Expansion DeferralRevwrkingfile SF 2 2" xfId="5953"/>
    <cellStyle name="_Tenaska Comparison_(C) WHE Proforma with ITC cash grant 10 Yr Amort_for deferral_102809_16.37E Wild Horse Expansion DeferralRevwrkingfile SF 3" xfId="5954"/>
    <cellStyle name="_Tenaska Comparison_(C) WHE Proforma with ITC cash grant 10 Yr Amort_for deferral_102809_16.37E Wild Horse Expansion DeferralRevwrkingfile SF 4" xfId="5955"/>
    <cellStyle name="_Tenaska Comparison_(C) WHE Proforma with ITC cash grant 10 Yr Amort_for rebuttal_120709" xfId="5956"/>
    <cellStyle name="_Tenaska Comparison_(C) WHE Proforma with ITC cash grant 10 Yr Amort_for rebuttal_120709 2" xfId="5957"/>
    <cellStyle name="_Tenaska Comparison_(C) WHE Proforma with ITC cash grant 10 Yr Amort_for rebuttal_120709 2 2" xfId="5958"/>
    <cellStyle name="_Tenaska Comparison_(C) WHE Proforma with ITC cash grant 10 Yr Amort_for rebuttal_120709 3" xfId="5959"/>
    <cellStyle name="_Tenaska Comparison_(C) WHE Proforma with ITC cash grant 10 Yr Amort_for rebuttal_120709 4" xfId="5960"/>
    <cellStyle name="_Tenaska Comparison_04.07E Wild Horse Wind Expansion" xfId="5961"/>
    <cellStyle name="_Tenaska Comparison_04.07E Wild Horse Wind Expansion 2" xfId="5962"/>
    <cellStyle name="_Tenaska Comparison_04.07E Wild Horse Wind Expansion 2 2" xfId="5963"/>
    <cellStyle name="_Tenaska Comparison_04.07E Wild Horse Wind Expansion 3" xfId="5964"/>
    <cellStyle name="_Tenaska Comparison_04.07E Wild Horse Wind Expansion 4" xfId="5965"/>
    <cellStyle name="_Tenaska Comparison_04.07E Wild Horse Wind Expansion_16.07E Wild Horse Wind Expansionwrkingfile" xfId="5966"/>
    <cellStyle name="_Tenaska Comparison_04.07E Wild Horse Wind Expansion_16.07E Wild Horse Wind Expansionwrkingfile 2" xfId="5967"/>
    <cellStyle name="_Tenaska Comparison_04.07E Wild Horse Wind Expansion_16.07E Wild Horse Wind Expansionwrkingfile 2 2" xfId="5968"/>
    <cellStyle name="_Tenaska Comparison_04.07E Wild Horse Wind Expansion_16.07E Wild Horse Wind Expansionwrkingfile 3" xfId="5969"/>
    <cellStyle name="_Tenaska Comparison_04.07E Wild Horse Wind Expansion_16.07E Wild Horse Wind Expansionwrkingfile 4" xfId="5970"/>
    <cellStyle name="_Tenaska Comparison_04.07E Wild Horse Wind Expansion_16.07E Wild Horse Wind Expansionwrkingfile SF" xfId="5971"/>
    <cellStyle name="_Tenaska Comparison_04.07E Wild Horse Wind Expansion_16.07E Wild Horse Wind Expansionwrkingfile SF 2" xfId="5972"/>
    <cellStyle name="_Tenaska Comparison_04.07E Wild Horse Wind Expansion_16.07E Wild Horse Wind Expansionwrkingfile SF 2 2" xfId="5973"/>
    <cellStyle name="_Tenaska Comparison_04.07E Wild Horse Wind Expansion_16.07E Wild Horse Wind Expansionwrkingfile SF 3" xfId="5974"/>
    <cellStyle name="_Tenaska Comparison_04.07E Wild Horse Wind Expansion_16.07E Wild Horse Wind Expansionwrkingfile SF 4" xfId="5975"/>
    <cellStyle name="_Tenaska Comparison_04.07E Wild Horse Wind Expansion_16.37E Wild Horse Expansion DeferralRevwrkingfile SF" xfId="5976"/>
    <cellStyle name="_Tenaska Comparison_04.07E Wild Horse Wind Expansion_16.37E Wild Horse Expansion DeferralRevwrkingfile SF 2" xfId="5977"/>
    <cellStyle name="_Tenaska Comparison_04.07E Wild Horse Wind Expansion_16.37E Wild Horse Expansion DeferralRevwrkingfile SF 2 2" xfId="5978"/>
    <cellStyle name="_Tenaska Comparison_04.07E Wild Horse Wind Expansion_16.37E Wild Horse Expansion DeferralRevwrkingfile SF 3" xfId="5979"/>
    <cellStyle name="_Tenaska Comparison_04.07E Wild Horse Wind Expansion_16.37E Wild Horse Expansion DeferralRevwrkingfile SF 4" xfId="5980"/>
    <cellStyle name="_Tenaska Comparison_16.07E Wild Horse Wind Expansionwrkingfile" xfId="5981"/>
    <cellStyle name="_Tenaska Comparison_16.07E Wild Horse Wind Expansionwrkingfile 2" xfId="5982"/>
    <cellStyle name="_Tenaska Comparison_16.07E Wild Horse Wind Expansionwrkingfile 2 2" xfId="5983"/>
    <cellStyle name="_Tenaska Comparison_16.07E Wild Horse Wind Expansionwrkingfile 3" xfId="5984"/>
    <cellStyle name="_Tenaska Comparison_16.07E Wild Horse Wind Expansionwrkingfile 4" xfId="5985"/>
    <cellStyle name="_Tenaska Comparison_16.07E Wild Horse Wind Expansionwrkingfile SF" xfId="5986"/>
    <cellStyle name="_Tenaska Comparison_16.07E Wild Horse Wind Expansionwrkingfile SF 2" xfId="5987"/>
    <cellStyle name="_Tenaska Comparison_16.07E Wild Horse Wind Expansionwrkingfile SF 2 2" xfId="5988"/>
    <cellStyle name="_Tenaska Comparison_16.07E Wild Horse Wind Expansionwrkingfile SF 3" xfId="5989"/>
    <cellStyle name="_Tenaska Comparison_16.07E Wild Horse Wind Expansionwrkingfile SF 4" xfId="5990"/>
    <cellStyle name="_Tenaska Comparison_16.37E Wild Horse Expansion DeferralRevwrkingfile SF" xfId="5991"/>
    <cellStyle name="_Tenaska Comparison_16.37E Wild Horse Expansion DeferralRevwrkingfile SF 2" xfId="5992"/>
    <cellStyle name="_Tenaska Comparison_16.37E Wild Horse Expansion DeferralRevwrkingfile SF 2 2" xfId="5993"/>
    <cellStyle name="_Tenaska Comparison_16.37E Wild Horse Expansion DeferralRevwrkingfile SF 3" xfId="5994"/>
    <cellStyle name="_Tenaska Comparison_16.37E Wild Horse Expansion DeferralRevwrkingfile SF 4" xfId="5995"/>
    <cellStyle name="_Tenaska Comparison_2009 Compliance Filing PCA Exhibits for GRC" xfId="5996"/>
    <cellStyle name="_Tenaska Comparison_2009 Compliance Filing PCA Exhibits for GRC 2" xfId="5997"/>
    <cellStyle name="_Tenaska Comparison_2009 GRC Compl Filing - Exhibit D" xfId="5998"/>
    <cellStyle name="_Tenaska Comparison_2009 GRC Compl Filing - Exhibit D 2" xfId="5999"/>
    <cellStyle name="_Tenaska Comparison_2009 GRC Compl Filing - Exhibit D 3" xfId="6000"/>
    <cellStyle name="_Tenaska Comparison_3.01 Income Statement" xfId="462"/>
    <cellStyle name="_Tenaska Comparison_4 31 Regulatory Assets and Liabilities  7 06- Exhibit D" xfId="463"/>
    <cellStyle name="_Tenaska Comparison_4 31 Regulatory Assets and Liabilities  7 06- Exhibit D 2" xfId="6001"/>
    <cellStyle name="_Tenaska Comparison_4 31 Regulatory Assets and Liabilities  7 06- Exhibit D 2 2" xfId="6002"/>
    <cellStyle name="_Tenaska Comparison_4 31 Regulatory Assets and Liabilities  7 06- Exhibit D 3" xfId="6003"/>
    <cellStyle name="_Tenaska Comparison_4 31 Regulatory Assets and Liabilities  7 06- Exhibit D 4" xfId="6004"/>
    <cellStyle name="_Tenaska Comparison_4 31 Regulatory Assets and Liabilities  7 06- Exhibit D_NIM Summary" xfId="6005"/>
    <cellStyle name="_Tenaska Comparison_4 31 Regulatory Assets and Liabilities  7 06- Exhibit D_NIM Summary 2" xfId="6006"/>
    <cellStyle name="_Tenaska Comparison_4 32 Regulatory Assets and Liabilities  7 06- Exhibit D" xfId="464"/>
    <cellStyle name="_Tenaska Comparison_4 32 Regulatory Assets and Liabilities  7 06- Exhibit D 2" xfId="6007"/>
    <cellStyle name="_Tenaska Comparison_4 32 Regulatory Assets and Liabilities  7 06- Exhibit D 2 2" xfId="6008"/>
    <cellStyle name="_Tenaska Comparison_4 32 Regulatory Assets and Liabilities  7 06- Exhibit D 3" xfId="6009"/>
    <cellStyle name="_Tenaska Comparison_4 32 Regulatory Assets and Liabilities  7 06- Exhibit D 4" xfId="6010"/>
    <cellStyle name="_Tenaska Comparison_4 32 Regulatory Assets and Liabilities  7 06- Exhibit D_NIM Summary" xfId="6011"/>
    <cellStyle name="_Tenaska Comparison_4 32 Regulatory Assets and Liabilities  7 06- Exhibit D_NIM Summary 2" xfId="6012"/>
    <cellStyle name="_Tenaska Comparison_AURORA Total New" xfId="6013"/>
    <cellStyle name="_Tenaska Comparison_AURORA Total New 2" xfId="6014"/>
    <cellStyle name="_Tenaska Comparison_Book2" xfId="6015"/>
    <cellStyle name="_Tenaska Comparison_Book2 2" xfId="6016"/>
    <cellStyle name="_Tenaska Comparison_Book2 2 2" xfId="6017"/>
    <cellStyle name="_Tenaska Comparison_Book2 3" xfId="6018"/>
    <cellStyle name="_Tenaska Comparison_Book2 4" xfId="6019"/>
    <cellStyle name="_Tenaska Comparison_Book2_Adj Bench DR 3 for Initial Briefs (Electric)" xfId="6020"/>
    <cellStyle name="_Tenaska Comparison_Book2_Adj Bench DR 3 for Initial Briefs (Electric) 2" xfId="6021"/>
    <cellStyle name="_Tenaska Comparison_Book2_Adj Bench DR 3 for Initial Briefs (Electric) 2 2" xfId="6022"/>
    <cellStyle name="_Tenaska Comparison_Book2_Adj Bench DR 3 for Initial Briefs (Electric) 3" xfId="6023"/>
    <cellStyle name="_Tenaska Comparison_Book2_Adj Bench DR 3 for Initial Briefs (Electric) 4" xfId="6024"/>
    <cellStyle name="_Tenaska Comparison_Book2_Electric Rev Req Model (2009 GRC) Rebuttal" xfId="6025"/>
    <cellStyle name="_Tenaska Comparison_Book2_Electric Rev Req Model (2009 GRC) Rebuttal 2" xfId="6026"/>
    <cellStyle name="_Tenaska Comparison_Book2_Electric Rev Req Model (2009 GRC) Rebuttal 2 2" xfId="6027"/>
    <cellStyle name="_Tenaska Comparison_Book2_Electric Rev Req Model (2009 GRC) Rebuttal 3" xfId="6028"/>
    <cellStyle name="_Tenaska Comparison_Book2_Electric Rev Req Model (2009 GRC) Rebuttal 4" xfId="6029"/>
    <cellStyle name="_Tenaska Comparison_Book2_Electric Rev Req Model (2009 GRC) Rebuttal REmoval of New  WH Solar AdjustMI" xfId="6030"/>
    <cellStyle name="_Tenaska Comparison_Book2_Electric Rev Req Model (2009 GRC) Rebuttal REmoval of New  WH Solar AdjustMI 2" xfId="6031"/>
    <cellStyle name="_Tenaska Comparison_Book2_Electric Rev Req Model (2009 GRC) Rebuttal REmoval of New  WH Solar AdjustMI 2 2" xfId="6032"/>
    <cellStyle name="_Tenaska Comparison_Book2_Electric Rev Req Model (2009 GRC) Rebuttal REmoval of New  WH Solar AdjustMI 3" xfId="6033"/>
    <cellStyle name="_Tenaska Comparison_Book2_Electric Rev Req Model (2009 GRC) Rebuttal REmoval of New  WH Solar AdjustMI 4" xfId="6034"/>
    <cellStyle name="_Tenaska Comparison_Book2_Electric Rev Req Model (2009 GRC) Revised 01-18-2010" xfId="6035"/>
    <cellStyle name="_Tenaska Comparison_Book2_Electric Rev Req Model (2009 GRC) Revised 01-18-2010 2" xfId="6036"/>
    <cellStyle name="_Tenaska Comparison_Book2_Electric Rev Req Model (2009 GRC) Revised 01-18-2010 2 2" xfId="6037"/>
    <cellStyle name="_Tenaska Comparison_Book2_Electric Rev Req Model (2009 GRC) Revised 01-18-2010 3" xfId="6038"/>
    <cellStyle name="_Tenaska Comparison_Book2_Electric Rev Req Model (2009 GRC) Revised 01-18-2010 4" xfId="6039"/>
    <cellStyle name="_Tenaska Comparison_Book2_Final Order Electric EXHIBIT A-1" xfId="6040"/>
    <cellStyle name="_Tenaska Comparison_Book2_Final Order Electric EXHIBIT A-1 2" xfId="6041"/>
    <cellStyle name="_Tenaska Comparison_Book2_Final Order Electric EXHIBIT A-1 2 2" xfId="6042"/>
    <cellStyle name="_Tenaska Comparison_Book2_Final Order Electric EXHIBIT A-1 3" xfId="6043"/>
    <cellStyle name="_Tenaska Comparison_Book2_Final Order Electric EXHIBIT A-1 4" xfId="6044"/>
    <cellStyle name="_Tenaska Comparison_Book4" xfId="6045"/>
    <cellStyle name="_Tenaska Comparison_Book4 2" xfId="6046"/>
    <cellStyle name="_Tenaska Comparison_Book4 2 2" xfId="6047"/>
    <cellStyle name="_Tenaska Comparison_Book4 3" xfId="6048"/>
    <cellStyle name="_Tenaska Comparison_Book4 4" xfId="6049"/>
    <cellStyle name="_Tenaska Comparison_Book9" xfId="465"/>
    <cellStyle name="_Tenaska Comparison_Book9 2" xfId="6050"/>
    <cellStyle name="_Tenaska Comparison_Book9 2 2" xfId="6051"/>
    <cellStyle name="_Tenaska Comparison_Book9 3" xfId="6052"/>
    <cellStyle name="_Tenaska Comparison_Book9 4" xfId="6053"/>
    <cellStyle name="_Tenaska Comparison_Chelan PUD Power Costs (8-10)" xfId="6054"/>
    <cellStyle name="_Tenaska Comparison_Electric COS Inputs" xfId="466"/>
    <cellStyle name="_Tenaska Comparison_Electric COS Inputs 2" xfId="6055"/>
    <cellStyle name="_Tenaska Comparison_Electric COS Inputs 2 2" xfId="6056"/>
    <cellStyle name="_Tenaska Comparison_Electric COS Inputs 2 2 2" xfId="6057"/>
    <cellStyle name="_Tenaska Comparison_Electric COS Inputs 2 3" xfId="6058"/>
    <cellStyle name="_Tenaska Comparison_Electric COS Inputs 2 3 2" xfId="6059"/>
    <cellStyle name="_Tenaska Comparison_Electric COS Inputs 2 4" xfId="6060"/>
    <cellStyle name="_Tenaska Comparison_Electric COS Inputs 2 4 2" xfId="6061"/>
    <cellStyle name="_Tenaska Comparison_Electric COS Inputs 3" xfId="6062"/>
    <cellStyle name="_Tenaska Comparison_Electric COS Inputs 3 2" xfId="6063"/>
    <cellStyle name="_Tenaska Comparison_Electric COS Inputs 4" xfId="6064"/>
    <cellStyle name="_Tenaska Comparison_Electric COS Inputs 4 2" xfId="6065"/>
    <cellStyle name="_Tenaska Comparison_Electric COS Inputs 5" xfId="6066"/>
    <cellStyle name="_Tenaska Comparison_Electric COS Inputs 6" xfId="6067"/>
    <cellStyle name="_Tenaska Comparison_Electric COS Inputs_Low Income 2010 RevRequirement" xfId="467"/>
    <cellStyle name="_Tenaska Comparison_Electric COS Inputs_Low Income 2010 RevRequirement (2)" xfId="468"/>
    <cellStyle name="_Tenaska Comparison_Electric COS Inputs_Oct2010toSep2011LwIncLead" xfId="469"/>
    <cellStyle name="_Tenaska Comparison_NIM Summary" xfId="6068"/>
    <cellStyle name="_Tenaska Comparison_NIM Summary 09GRC" xfId="6069"/>
    <cellStyle name="_Tenaska Comparison_NIM Summary 09GRC 2" xfId="6070"/>
    <cellStyle name="_Tenaska Comparison_NIM Summary 2" xfId="6071"/>
    <cellStyle name="_Tenaska Comparison_NIM Summary 3" xfId="6072"/>
    <cellStyle name="_Tenaska Comparison_NIM Summary 4" xfId="6073"/>
    <cellStyle name="_Tenaska Comparison_NIM Summary 5" xfId="6074"/>
    <cellStyle name="_Tenaska Comparison_NIM Summary 6" xfId="6075"/>
    <cellStyle name="_Tenaska Comparison_NIM Summary 7" xfId="6076"/>
    <cellStyle name="_Tenaska Comparison_NIM Summary 8" xfId="6077"/>
    <cellStyle name="_Tenaska Comparison_NIM Summary 9" xfId="6078"/>
    <cellStyle name="_Tenaska Comparison_PCA 10 -  Exhibit D from A Kellogg Jan 2011" xfId="6079"/>
    <cellStyle name="_Tenaska Comparison_PCA 10 -  Exhibit D from A Kellogg July 2011" xfId="6080"/>
    <cellStyle name="_Tenaska Comparison_PCA 10 -  Exhibit D from S Free Rcv'd 12-11" xfId="6081"/>
    <cellStyle name="_Tenaska Comparison_PCA 9 -  Exhibit D April 2010" xfId="6082"/>
    <cellStyle name="_Tenaska Comparison_PCA 9 -  Exhibit D April 2010 (3)" xfId="6083"/>
    <cellStyle name="_Tenaska Comparison_PCA 9 -  Exhibit D April 2010 (3) 2" xfId="6084"/>
    <cellStyle name="_Tenaska Comparison_PCA 9 -  Exhibit D April 2010 2" xfId="6085"/>
    <cellStyle name="_Tenaska Comparison_PCA 9 -  Exhibit D April 2010 3" xfId="6086"/>
    <cellStyle name="_Tenaska Comparison_PCA 9 -  Exhibit D Nov 2010" xfId="6087"/>
    <cellStyle name="_Tenaska Comparison_PCA 9 -  Exhibit D Nov 2010 2" xfId="6088"/>
    <cellStyle name="_Tenaska Comparison_PCA 9 - Exhibit D at August 2010" xfId="6089"/>
    <cellStyle name="_Tenaska Comparison_PCA 9 - Exhibit D at August 2010 2" xfId="6090"/>
    <cellStyle name="_Tenaska Comparison_PCA 9 - Exhibit D June 2010 GRC" xfId="6091"/>
    <cellStyle name="_Tenaska Comparison_PCA 9 - Exhibit D June 2010 GRC 2" xfId="6092"/>
    <cellStyle name="_Tenaska Comparison_Power Costs - Comparison bx Rbtl-Staff-Jt-PC" xfId="6093"/>
    <cellStyle name="_Tenaska Comparison_Power Costs - Comparison bx Rbtl-Staff-Jt-PC 2" xfId="6094"/>
    <cellStyle name="_Tenaska Comparison_Power Costs - Comparison bx Rbtl-Staff-Jt-PC 2 2" xfId="6095"/>
    <cellStyle name="_Tenaska Comparison_Power Costs - Comparison bx Rbtl-Staff-Jt-PC 3" xfId="6096"/>
    <cellStyle name="_Tenaska Comparison_Power Costs - Comparison bx Rbtl-Staff-Jt-PC 4" xfId="6097"/>
    <cellStyle name="_Tenaska Comparison_Power Costs - Comparison bx Rbtl-Staff-Jt-PC_Adj Bench DR 3 for Initial Briefs (Electric)" xfId="6098"/>
    <cellStyle name="_Tenaska Comparison_Power Costs - Comparison bx Rbtl-Staff-Jt-PC_Adj Bench DR 3 for Initial Briefs (Electric) 2" xfId="6099"/>
    <cellStyle name="_Tenaska Comparison_Power Costs - Comparison bx Rbtl-Staff-Jt-PC_Adj Bench DR 3 for Initial Briefs (Electric) 2 2" xfId="6100"/>
    <cellStyle name="_Tenaska Comparison_Power Costs - Comparison bx Rbtl-Staff-Jt-PC_Adj Bench DR 3 for Initial Briefs (Electric) 3" xfId="6101"/>
    <cellStyle name="_Tenaska Comparison_Power Costs - Comparison bx Rbtl-Staff-Jt-PC_Adj Bench DR 3 for Initial Briefs (Electric) 4" xfId="6102"/>
    <cellStyle name="_Tenaska Comparison_Power Costs - Comparison bx Rbtl-Staff-Jt-PC_Electric Rev Req Model (2009 GRC) Rebuttal" xfId="6103"/>
    <cellStyle name="_Tenaska Comparison_Power Costs - Comparison bx Rbtl-Staff-Jt-PC_Electric Rev Req Model (2009 GRC) Rebuttal 2" xfId="6104"/>
    <cellStyle name="_Tenaska Comparison_Power Costs - Comparison bx Rbtl-Staff-Jt-PC_Electric Rev Req Model (2009 GRC) Rebuttal 2 2" xfId="6105"/>
    <cellStyle name="_Tenaska Comparison_Power Costs - Comparison bx Rbtl-Staff-Jt-PC_Electric Rev Req Model (2009 GRC) Rebuttal 3" xfId="6106"/>
    <cellStyle name="_Tenaska Comparison_Power Costs - Comparison bx Rbtl-Staff-Jt-PC_Electric Rev Req Model (2009 GRC) Rebuttal 4" xfId="6107"/>
    <cellStyle name="_Tenaska Comparison_Power Costs - Comparison bx Rbtl-Staff-Jt-PC_Electric Rev Req Model (2009 GRC) Rebuttal REmoval of New  WH Solar AdjustMI" xfId="6108"/>
    <cellStyle name="_Tenaska Comparison_Power Costs - Comparison bx Rbtl-Staff-Jt-PC_Electric Rev Req Model (2009 GRC) Rebuttal REmoval of New  WH Solar AdjustMI 2" xfId="6109"/>
    <cellStyle name="_Tenaska Comparison_Power Costs - Comparison bx Rbtl-Staff-Jt-PC_Electric Rev Req Model (2009 GRC) Rebuttal REmoval of New  WH Solar AdjustMI 2 2" xfId="6110"/>
    <cellStyle name="_Tenaska Comparison_Power Costs - Comparison bx Rbtl-Staff-Jt-PC_Electric Rev Req Model (2009 GRC) Rebuttal REmoval of New  WH Solar AdjustMI 3" xfId="6111"/>
    <cellStyle name="_Tenaska Comparison_Power Costs - Comparison bx Rbtl-Staff-Jt-PC_Electric Rev Req Model (2009 GRC) Rebuttal REmoval of New  WH Solar AdjustMI 4" xfId="6112"/>
    <cellStyle name="_Tenaska Comparison_Power Costs - Comparison bx Rbtl-Staff-Jt-PC_Electric Rev Req Model (2009 GRC) Revised 01-18-2010" xfId="6113"/>
    <cellStyle name="_Tenaska Comparison_Power Costs - Comparison bx Rbtl-Staff-Jt-PC_Electric Rev Req Model (2009 GRC) Revised 01-18-2010 2" xfId="6114"/>
    <cellStyle name="_Tenaska Comparison_Power Costs - Comparison bx Rbtl-Staff-Jt-PC_Electric Rev Req Model (2009 GRC) Revised 01-18-2010 2 2" xfId="6115"/>
    <cellStyle name="_Tenaska Comparison_Power Costs - Comparison bx Rbtl-Staff-Jt-PC_Electric Rev Req Model (2009 GRC) Revised 01-18-2010 3" xfId="6116"/>
    <cellStyle name="_Tenaska Comparison_Power Costs - Comparison bx Rbtl-Staff-Jt-PC_Electric Rev Req Model (2009 GRC) Revised 01-18-2010 4" xfId="6117"/>
    <cellStyle name="_Tenaska Comparison_Power Costs - Comparison bx Rbtl-Staff-Jt-PC_Final Order Electric EXHIBIT A-1" xfId="6118"/>
    <cellStyle name="_Tenaska Comparison_Power Costs - Comparison bx Rbtl-Staff-Jt-PC_Final Order Electric EXHIBIT A-1 2" xfId="6119"/>
    <cellStyle name="_Tenaska Comparison_Power Costs - Comparison bx Rbtl-Staff-Jt-PC_Final Order Electric EXHIBIT A-1 2 2" xfId="6120"/>
    <cellStyle name="_Tenaska Comparison_Power Costs - Comparison bx Rbtl-Staff-Jt-PC_Final Order Electric EXHIBIT A-1 3" xfId="6121"/>
    <cellStyle name="_Tenaska Comparison_Power Costs - Comparison bx Rbtl-Staff-Jt-PC_Final Order Electric EXHIBIT A-1 4" xfId="6122"/>
    <cellStyle name="_Tenaska Comparison_Production Adj 4.37" xfId="470"/>
    <cellStyle name="_Tenaska Comparison_Production Adj 4.37 2" xfId="6123"/>
    <cellStyle name="_Tenaska Comparison_Production Adj 4.37 2 2" xfId="6124"/>
    <cellStyle name="_Tenaska Comparison_Production Adj 4.37 3" xfId="6125"/>
    <cellStyle name="_Tenaska Comparison_Purchased Power Adj 4.03" xfId="471"/>
    <cellStyle name="_Tenaska Comparison_Purchased Power Adj 4.03 2" xfId="6126"/>
    <cellStyle name="_Tenaska Comparison_Purchased Power Adj 4.03 2 2" xfId="6127"/>
    <cellStyle name="_Tenaska Comparison_Purchased Power Adj 4.03 3" xfId="6128"/>
    <cellStyle name="_Tenaska Comparison_Rebuttal Power Costs" xfId="6129"/>
    <cellStyle name="_Tenaska Comparison_Rebuttal Power Costs 2" xfId="6130"/>
    <cellStyle name="_Tenaska Comparison_Rebuttal Power Costs 2 2" xfId="6131"/>
    <cellStyle name="_Tenaska Comparison_Rebuttal Power Costs 3" xfId="6132"/>
    <cellStyle name="_Tenaska Comparison_Rebuttal Power Costs 4" xfId="6133"/>
    <cellStyle name="_Tenaska Comparison_Rebuttal Power Costs_Adj Bench DR 3 for Initial Briefs (Electric)" xfId="6134"/>
    <cellStyle name="_Tenaska Comparison_Rebuttal Power Costs_Adj Bench DR 3 for Initial Briefs (Electric) 2" xfId="6135"/>
    <cellStyle name="_Tenaska Comparison_Rebuttal Power Costs_Adj Bench DR 3 for Initial Briefs (Electric) 2 2" xfId="6136"/>
    <cellStyle name="_Tenaska Comparison_Rebuttal Power Costs_Adj Bench DR 3 for Initial Briefs (Electric) 3" xfId="6137"/>
    <cellStyle name="_Tenaska Comparison_Rebuttal Power Costs_Adj Bench DR 3 for Initial Briefs (Electric) 4" xfId="6138"/>
    <cellStyle name="_Tenaska Comparison_Rebuttal Power Costs_Electric Rev Req Model (2009 GRC) Rebuttal" xfId="6139"/>
    <cellStyle name="_Tenaska Comparison_Rebuttal Power Costs_Electric Rev Req Model (2009 GRC) Rebuttal 2" xfId="6140"/>
    <cellStyle name="_Tenaska Comparison_Rebuttal Power Costs_Electric Rev Req Model (2009 GRC) Rebuttal 2 2" xfId="6141"/>
    <cellStyle name="_Tenaska Comparison_Rebuttal Power Costs_Electric Rev Req Model (2009 GRC) Rebuttal 3" xfId="6142"/>
    <cellStyle name="_Tenaska Comparison_Rebuttal Power Costs_Electric Rev Req Model (2009 GRC) Rebuttal 4" xfId="6143"/>
    <cellStyle name="_Tenaska Comparison_Rebuttal Power Costs_Electric Rev Req Model (2009 GRC) Rebuttal REmoval of New  WH Solar AdjustMI" xfId="6144"/>
    <cellStyle name="_Tenaska Comparison_Rebuttal Power Costs_Electric Rev Req Model (2009 GRC) Rebuttal REmoval of New  WH Solar AdjustMI 2" xfId="6145"/>
    <cellStyle name="_Tenaska Comparison_Rebuttal Power Costs_Electric Rev Req Model (2009 GRC) Rebuttal REmoval of New  WH Solar AdjustMI 2 2" xfId="6146"/>
    <cellStyle name="_Tenaska Comparison_Rebuttal Power Costs_Electric Rev Req Model (2009 GRC) Rebuttal REmoval of New  WH Solar AdjustMI 3" xfId="6147"/>
    <cellStyle name="_Tenaska Comparison_Rebuttal Power Costs_Electric Rev Req Model (2009 GRC) Rebuttal REmoval of New  WH Solar AdjustMI 4" xfId="6148"/>
    <cellStyle name="_Tenaska Comparison_Rebuttal Power Costs_Electric Rev Req Model (2009 GRC) Revised 01-18-2010" xfId="6149"/>
    <cellStyle name="_Tenaska Comparison_Rebuttal Power Costs_Electric Rev Req Model (2009 GRC) Revised 01-18-2010 2" xfId="6150"/>
    <cellStyle name="_Tenaska Comparison_Rebuttal Power Costs_Electric Rev Req Model (2009 GRC) Revised 01-18-2010 2 2" xfId="6151"/>
    <cellStyle name="_Tenaska Comparison_Rebuttal Power Costs_Electric Rev Req Model (2009 GRC) Revised 01-18-2010 3" xfId="6152"/>
    <cellStyle name="_Tenaska Comparison_Rebuttal Power Costs_Electric Rev Req Model (2009 GRC) Revised 01-18-2010 4" xfId="6153"/>
    <cellStyle name="_Tenaska Comparison_Rebuttal Power Costs_Final Order Electric EXHIBIT A-1" xfId="6154"/>
    <cellStyle name="_Tenaska Comparison_Rebuttal Power Costs_Final Order Electric EXHIBIT A-1 2" xfId="6155"/>
    <cellStyle name="_Tenaska Comparison_Rebuttal Power Costs_Final Order Electric EXHIBIT A-1 2 2" xfId="6156"/>
    <cellStyle name="_Tenaska Comparison_Rebuttal Power Costs_Final Order Electric EXHIBIT A-1 3" xfId="6157"/>
    <cellStyle name="_Tenaska Comparison_Rebuttal Power Costs_Final Order Electric EXHIBIT A-1 4" xfId="6158"/>
    <cellStyle name="_Tenaska Comparison_ROR 5.02" xfId="472"/>
    <cellStyle name="_Tenaska Comparison_ROR 5.02 2" xfId="6159"/>
    <cellStyle name="_Tenaska Comparison_ROR 5.02 2 2" xfId="6160"/>
    <cellStyle name="_Tenaska Comparison_ROR 5.02 3" xfId="6161"/>
    <cellStyle name="_Tenaska Comparison_Transmission Workbook for May BOD" xfId="6162"/>
    <cellStyle name="_Tenaska Comparison_Transmission Workbook for May BOD 2" xfId="6163"/>
    <cellStyle name="_Tenaska Comparison_Wind Integration 10GRC" xfId="6164"/>
    <cellStyle name="_Tenaska Comparison_Wind Integration 10GRC 2" xfId="6165"/>
    <cellStyle name="_x0013__TENASKA REGULATORY ASSET" xfId="6166"/>
    <cellStyle name="_x0013__TENASKA REGULATORY ASSET 2" xfId="6167"/>
    <cellStyle name="_x0013__TENASKA REGULATORY ASSET 2 2" xfId="6168"/>
    <cellStyle name="_x0013__TENASKA REGULATORY ASSET 3" xfId="6169"/>
    <cellStyle name="_x0013__TENASKA REGULATORY ASSET 4" xfId="6170"/>
    <cellStyle name="_Therms Data" xfId="473"/>
    <cellStyle name="_Therms Data_Pro Forma Rev 09 GRC" xfId="474"/>
    <cellStyle name="_Therms Data_Pro Forma Rev 2010 GRC" xfId="475"/>
    <cellStyle name="_Therms Data_Pro Forma Rev 2010 GRC_Preliminary" xfId="476"/>
    <cellStyle name="_Therms Data_Revenue (Feb 09 - Jan 10)" xfId="477"/>
    <cellStyle name="_Therms Data_Revenue (Jan 09 - Dec 09)" xfId="478"/>
    <cellStyle name="_Therms Data_Revenue (Mar 09 - Feb 10)" xfId="479"/>
    <cellStyle name="_Therms Data_Volume Exhibit (Jan09 - Dec09)" xfId="480"/>
    <cellStyle name="_Value Copy 11 30 05 gas 12 09 05 AURORA at 12 14 05" xfId="481"/>
    <cellStyle name="_Value Copy 11 30 05 gas 12 09 05 AURORA at 12 14 05 2" xfId="482"/>
    <cellStyle name="_Value Copy 11 30 05 gas 12 09 05 AURORA at 12 14 05 2 2" xfId="6171"/>
    <cellStyle name="_Value Copy 11 30 05 gas 12 09 05 AURORA at 12 14 05 2 2 2" xfId="6172"/>
    <cellStyle name="_Value Copy 11 30 05 gas 12 09 05 AURORA at 12 14 05 2 3" xfId="6173"/>
    <cellStyle name="_Value Copy 11 30 05 gas 12 09 05 AURORA at 12 14 05 3" xfId="6174"/>
    <cellStyle name="_Value Copy 11 30 05 gas 12 09 05 AURORA at 12 14 05 3 2" xfId="6175"/>
    <cellStyle name="_Value Copy 11 30 05 gas 12 09 05 AURORA at 12 14 05 4" xfId="6176"/>
    <cellStyle name="_Value Copy 11 30 05 gas 12 09 05 AURORA at 12 14 05 4 2" xfId="6177"/>
    <cellStyle name="_Value Copy 11 30 05 gas 12 09 05 AURORA at 12 14 05 5" xfId="6178"/>
    <cellStyle name="_Value Copy 11 30 05 gas 12 09 05 AURORA at 12 14 05_04 07E Wild Horse Wind Expansion (C) (2)" xfId="483"/>
    <cellStyle name="_Value Copy 11 30 05 gas 12 09 05 AURORA at 12 14 05_04 07E Wild Horse Wind Expansion (C) (2) 2" xfId="6179"/>
    <cellStyle name="_Value Copy 11 30 05 gas 12 09 05 AURORA at 12 14 05_04 07E Wild Horse Wind Expansion (C) (2) 2 2" xfId="6180"/>
    <cellStyle name="_Value Copy 11 30 05 gas 12 09 05 AURORA at 12 14 05_04 07E Wild Horse Wind Expansion (C) (2) 3" xfId="6181"/>
    <cellStyle name="_Value Copy 11 30 05 gas 12 09 05 AURORA at 12 14 05_04 07E Wild Horse Wind Expansion (C) (2) 4" xfId="6182"/>
    <cellStyle name="_Value Copy 11 30 05 gas 12 09 05 AURORA at 12 14 05_04 07E Wild Horse Wind Expansion (C) (2)_Adj Bench DR 3 for Initial Briefs (Electric)" xfId="6183"/>
    <cellStyle name="_Value Copy 11 30 05 gas 12 09 05 AURORA at 12 14 05_04 07E Wild Horse Wind Expansion (C) (2)_Adj Bench DR 3 for Initial Briefs (Electric) 2" xfId="6184"/>
    <cellStyle name="_Value Copy 11 30 05 gas 12 09 05 AURORA at 12 14 05_04 07E Wild Horse Wind Expansion (C) (2)_Adj Bench DR 3 for Initial Briefs (Electric) 2 2" xfId="6185"/>
    <cellStyle name="_Value Copy 11 30 05 gas 12 09 05 AURORA at 12 14 05_04 07E Wild Horse Wind Expansion (C) (2)_Adj Bench DR 3 for Initial Briefs (Electric) 3" xfId="6186"/>
    <cellStyle name="_Value Copy 11 30 05 gas 12 09 05 AURORA at 12 14 05_04 07E Wild Horse Wind Expansion (C) (2)_Adj Bench DR 3 for Initial Briefs (Electric) 4" xfId="6187"/>
    <cellStyle name="_Value Copy 11 30 05 gas 12 09 05 AURORA at 12 14 05_04 07E Wild Horse Wind Expansion (C) (2)_Book1" xfId="6188"/>
    <cellStyle name="_Value Copy 11 30 05 gas 12 09 05 AURORA at 12 14 05_04 07E Wild Horse Wind Expansion (C) (2)_Electric Rev Req Model (2009 GRC) " xfId="484"/>
    <cellStyle name="_Value Copy 11 30 05 gas 12 09 05 AURORA at 12 14 05_04 07E Wild Horse Wind Expansion (C) (2)_Electric Rev Req Model (2009 GRC)  2" xfId="6189"/>
    <cellStyle name="_Value Copy 11 30 05 gas 12 09 05 AURORA at 12 14 05_04 07E Wild Horse Wind Expansion (C) (2)_Electric Rev Req Model (2009 GRC)  2 2" xfId="6190"/>
    <cellStyle name="_Value Copy 11 30 05 gas 12 09 05 AURORA at 12 14 05_04 07E Wild Horse Wind Expansion (C) (2)_Electric Rev Req Model (2009 GRC)  3" xfId="6191"/>
    <cellStyle name="_Value Copy 11 30 05 gas 12 09 05 AURORA at 12 14 05_04 07E Wild Horse Wind Expansion (C) (2)_Electric Rev Req Model (2009 GRC)  4" xfId="6192"/>
    <cellStyle name="_Value Copy 11 30 05 gas 12 09 05 AURORA at 12 14 05_04 07E Wild Horse Wind Expansion (C) (2)_Electric Rev Req Model (2009 GRC) Rebuttal" xfId="6193"/>
    <cellStyle name="_Value Copy 11 30 05 gas 12 09 05 AURORA at 12 14 05_04 07E Wild Horse Wind Expansion (C) (2)_Electric Rev Req Model (2009 GRC) Rebuttal 2" xfId="6194"/>
    <cellStyle name="_Value Copy 11 30 05 gas 12 09 05 AURORA at 12 14 05_04 07E Wild Horse Wind Expansion (C) (2)_Electric Rev Req Model (2009 GRC) Rebuttal 2 2" xfId="6195"/>
    <cellStyle name="_Value Copy 11 30 05 gas 12 09 05 AURORA at 12 14 05_04 07E Wild Horse Wind Expansion (C) (2)_Electric Rev Req Model (2009 GRC) Rebuttal 3" xfId="6196"/>
    <cellStyle name="_Value Copy 11 30 05 gas 12 09 05 AURORA at 12 14 05_04 07E Wild Horse Wind Expansion (C) (2)_Electric Rev Req Model (2009 GRC) Rebuttal 4" xfId="6197"/>
    <cellStyle name="_Value Copy 11 30 05 gas 12 09 05 AURORA at 12 14 05_04 07E Wild Horse Wind Expansion (C) (2)_Electric Rev Req Model (2009 GRC) Rebuttal REmoval of New  WH Solar AdjustMI" xfId="6198"/>
    <cellStyle name="_Value Copy 11 30 05 gas 12 09 05 AURORA at 12 14 05_04 07E Wild Horse Wind Expansion (C) (2)_Electric Rev Req Model (2009 GRC) Rebuttal REmoval of New  WH Solar AdjustMI 2" xfId="6199"/>
    <cellStyle name="_Value Copy 11 30 05 gas 12 09 05 AURORA at 12 14 05_04 07E Wild Horse Wind Expansion (C) (2)_Electric Rev Req Model (2009 GRC) Rebuttal REmoval of New  WH Solar AdjustMI 2 2" xfId="6200"/>
    <cellStyle name="_Value Copy 11 30 05 gas 12 09 05 AURORA at 12 14 05_04 07E Wild Horse Wind Expansion (C) (2)_Electric Rev Req Model (2009 GRC) Rebuttal REmoval of New  WH Solar AdjustMI 3" xfId="6201"/>
    <cellStyle name="_Value Copy 11 30 05 gas 12 09 05 AURORA at 12 14 05_04 07E Wild Horse Wind Expansion (C) (2)_Electric Rev Req Model (2009 GRC) Rebuttal REmoval of New  WH Solar AdjustMI 4" xfId="6202"/>
    <cellStyle name="_Value Copy 11 30 05 gas 12 09 05 AURORA at 12 14 05_04 07E Wild Horse Wind Expansion (C) (2)_Electric Rev Req Model (2009 GRC) Revised 01-18-2010" xfId="6203"/>
    <cellStyle name="_Value Copy 11 30 05 gas 12 09 05 AURORA at 12 14 05_04 07E Wild Horse Wind Expansion (C) (2)_Electric Rev Req Model (2009 GRC) Revised 01-18-2010 2" xfId="6204"/>
    <cellStyle name="_Value Copy 11 30 05 gas 12 09 05 AURORA at 12 14 05_04 07E Wild Horse Wind Expansion (C) (2)_Electric Rev Req Model (2009 GRC) Revised 01-18-2010 2 2" xfId="6205"/>
    <cellStyle name="_Value Copy 11 30 05 gas 12 09 05 AURORA at 12 14 05_04 07E Wild Horse Wind Expansion (C) (2)_Electric Rev Req Model (2009 GRC) Revised 01-18-2010 3" xfId="6206"/>
    <cellStyle name="_Value Copy 11 30 05 gas 12 09 05 AURORA at 12 14 05_04 07E Wild Horse Wind Expansion (C) (2)_Electric Rev Req Model (2009 GRC) Revised 01-18-2010 4" xfId="6207"/>
    <cellStyle name="_Value Copy 11 30 05 gas 12 09 05 AURORA at 12 14 05_04 07E Wild Horse Wind Expansion (C) (2)_Electric Rev Req Model (2010 GRC)" xfId="6208"/>
    <cellStyle name="_Value Copy 11 30 05 gas 12 09 05 AURORA at 12 14 05_04 07E Wild Horse Wind Expansion (C) (2)_Electric Rev Req Model (2010 GRC) SF" xfId="6209"/>
    <cellStyle name="_Value Copy 11 30 05 gas 12 09 05 AURORA at 12 14 05_04 07E Wild Horse Wind Expansion (C) (2)_Final Order Electric EXHIBIT A-1" xfId="6210"/>
    <cellStyle name="_Value Copy 11 30 05 gas 12 09 05 AURORA at 12 14 05_04 07E Wild Horse Wind Expansion (C) (2)_Final Order Electric EXHIBIT A-1 2" xfId="6211"/>
    <cellStyle name="_Value Copy 11 30 05 gas 12 09 05 AURORA at 12 14 05_04 07E Wild Horse Wind Expansion (C) (2)_Final Order Electric EXHIBIT A-1 2 2" xfId="6212"/>
    <cellStyle name="_Value Copy 11 30 05 gas 12 09 05 AURORA at 12 14 05_04 07E Wild Horse Wind Expansion (C) (2)_Final Order Electric EXHIBIT A-1 3" xfId="6213"/>
    <cellStyle name="_Value Copy 11 30 05 gas 12 09 05 AURORA at 12 14 05_04 07E Wild Horse Wind Expansion (C) (2)_Final Order Electric EXHIBIT A-1 4" xfId="6214"/>
    <cellStyle name="_Value Copy 11 30 05 gas 12 09 05 AURORA at 12 14 05_04 07E Wild Horse Wind Expansion (C) (2)_TENASKA REGULATORY ASSET" xfId="6215"/>
    <cellStyle name="_Value Copy 11 30 05 gas 12 09 05 AURORA at 12 14 05_04 07E Wild Horse Wind Expansion (C) (2)_TENASKA REGULATORY ASSET 2" xfId="6216"/>
    <cellStyle name="_Value Copy 11 30 05 gas 12 09 05 AURORA at 12 14 05_04 07E Wild Horse Wind Expansion (C) (2)_TENASKA REGULATORY ASSET 2 2" xfId="6217"/>
    <cellStyle name="_Value Copy 11 30 05 gas 12 09 05 AURORA at 12 14 05_04 07E Wild Horse Wind Expansion (C) (2)_TENASKA REGULATORY ASSET 3" xfId="6218"/>
    <cellStyle name="_Value Copy 11 30 05 gas 12 09 05 AURORA at 12 14 05_04 07E Wild Horse Wind Expansion (C) (2)_TENASKA REGULATORY ASSET 4" xfId="6219"/>
    <cellStyle name="_Value Copy 11 30 05 gas 12 09 05 AURORA at 12 14 05_16.37E Wild Horse Expansion DeferralRevwrkingfile SF" xfId="6220"/>
    <cellStyle name="_Value Copy 11 30 05 gas 12 09 05 AURORA at 12 14 05_16.37E Wild Horse Expansion DeferralRevwrkingfile SF 2" xfId="6221"/>
    <cellStyle name="_Value Copy 11 30 05 gas 12 09 05 AURORA at 12 14 05_16.37E Wild Horse Expansion DeferralRevwrkingfile SF 2 2" xfId="6222"/>
    <cellStyle name="_Value Copy 11 30 05 gas 12 09 05 AURORA at 12 14 05_16.37E Wild Horse Expansion DeferralRevwrkingfile SF 3" xfId="6223"/>
    <cellStyle name="_Value Copy 11 30 05 gas 12 09 05 AURORA at 12 14 05_16.37E Wild Horse Expansion DeferralRevwrkingfile SF 4" xfId="6224"/>
    <cellStyle name="_Value Copy 11 30 05 gas 12 09 05 AURORA at 12 14 05_2009 Compliance Filing PCA Exhibits for GRC" xfId="6225"/>
    <cellStyle name="_Value Copy 11 30 05 gas 12 09 05 AURORA at 12 14 05_2009 Compliance Filing PCA Exhibits for GRC 2" xfId="6226"/>
    <cellStyle name="_Value Copy 11 30 05 gas 12 09 05 AURORA at 12 14 05_2009 GRC Compl Filing - Exhibit D" xfId="6227"/>
    <cellStyle name="_Value Copy 11 30 05 gas 12 09 05 AURORA at 12 14 05_2009 GRC Compl Filing - Exhibit D 2" xfId="6228"/>
    <cellStyle name="_Value Copy 11 30 05 gas 12 09 05 AURORA at 12 14 05_2010 PTC's July1_Dec31 2010 " xfId="485"/>
    <cellStyle name="_Value Copy 11 30 05 gas 12 09 05 AURORA at 12 14 05_2010 PTC's Sept10_Aug11 (Version 4)" xfId="486"/>
    <cellStyle name="_Value Copy 11 30 05 gas 12 09 05 AURORA at 12 14 05_3.01 Income Statement" xfId="487"/>
    <cellStyle name="_Value Copy 11 30 05 gas 12 09 05 AURORA at 12 14 05_4 31 Regulatory Assets and Liabilities  7 06- Exhibit D" xfId="488"/>
    <cellStyle name="_Value Copy 11 30 05 gas 12 09 05 AURORA at 12 14 05_4 31 Regulatory Assets and Liabilities  7 06- Exhibit D 2" xfId="6229"/>
    <cellStyle name="_Value Copy 11 30 05 gas 12 09 05 AURORA at 12 14 05_4 31 Regulatory Assets and Liabilities  7 06- Exhibit D 2 2" xfId="6230"/>
    <cellStyle name="_Value Copy 11 30 05 gas 12 09 05 AURORA at 12 14 05_4 31 Regulatory Assets and Liabilities  7 06- Exhibit D 3" xfId="6231"/>
    <cellStyle name="_Value Copy 11 30 05 gas 12 09 05 AURORA at 12 14 05_4 31 Regulatory Assets and Liabilities  7 06- Exhibit D 4" xfId="6232"/>
    <cellStyle name="_Value Copy 11 30 05 gas 12 09 05 AURORA at 12 14 05_4 31 Regulatory Assets and Liabilities  7 06- Exhibit D_NIM Summary" xfId="6233"/>
    <cellStyle name="_Value Copy 11 30 05 gas 12 09 05 AURORA at 12 14 05_4 31 Regulatory Assets and Liabilities  7 06- Exhibit D_NIM Summary 2" xfId="6234"/>
    <cellStyle name="_Value Copy 11 30 05 gas 12 09 05 AURORA at 12 14 05_4 32 Regulatory Assets and Liabilities  7 06- Exhibit D" xfId="489"/>
    <cellStyle name="_Value Copy 11 30 05 gas 12 09 05 AURORA at 12 14 05_4 32 Regulatory Assets and Liabilities  7 06- Exhibit D 2" xfId="6235"/>
    <cellStyle name="_Value Copy 11 30 05 gas 12 09 05 AURORA at 12 14 05_4 32 Regulatory Assets and Liabilities  7 06- Exhibit D 2 2" xfId="6236"/>
    <cellStyle name="_Value Copy 11 30 05 gas 12 09 05 AURORA at 12 14 05_4 32 Regulatory Assets and Liabilities  7 06- Exhibit D 3" xfId="6237"/>
    <cellStyle name="_Value Copy 11 30 05 gas 12 09 05 AURORA at 12 14 05_4 32 Regulatory Assets and Liabilities  7 06- Exhibit D 4" xfId="6238"/>
    <cellStyle name="_Value Copy 11 30 05 gas 12 09 05 AURORA at 12 14 05_4 32 Regulatory Assets and Liabilities  7 06- Exhibit D_NIM Summary" xfId="6239"/>
    <cellStyle name="_Value Copy 11 30 05 gas 12 09 05 AURORA at 12 14 05_4 32 Regulatory Assets and Liabilities  7 06- Exhibit D_NIM Summary 2" xfId="6240"/>
    <cellStyle name="_Value Copy 11 30 05 gas 12 09 05 AURORA at 12 14 05_ACCOUNTS" xfId="6241"/>
    <cellStyle name="_Value Copy 11 30 05 gas 12 09 05 AURORA at 12 14 05_Att B to RECs proceeds proposal" xfId="490"/>
    <cellStyle name="_Value Copy 11 30 05 gas 12 09 05 AURORA at 12 14 05_AURORA Total New" xfId="6242"/>
    <cellStyle name="_Value Copy 11 30 05 gas 12 09 05 AURORA at 12 14 05_AURORA Total New 2" xfId="6243"/>
    <cellStyle name="_Value Copy 11 30 05 gas 12 09 05 AURORA at 12 14 05_Backup for Attachment B 2010-09-09" xfId="491"/>
    <cellStyle name="_Value Copy 11 30 05 gas 12 09 05 AURORA at 12 14 05_Bench Request - Attachment B" xfId="492"/>
    <cellStyle name="_Value Copy 11 30 05 gas 12 09 05 AURORA at 12 14 05_Book2" xfId="6244"/>
    <cellStyle name="_Value Copy 11 30 05 gas 12 09 05 AURORA at 12 14 05_Book2 2" xfId="6245"/>
    <cellStyle name="_Value Copy 11 30 05 gas 12 09 05 AURORA at 12 14 05_Book2 2 2" xfId="6246"/>
    <cellStyle name="_Value Copy 11 30 05 gas 12 09 05 AURORA at 12 14 05_Book2 3" xfId="6247"/>
    <cellStyle name="_Value Copy 11 30 05 gas 12 09 05 AURORA at 12 14 05_Book2 4" xfId="6248"/>
    <cellStyle name="_Value Copy 11 30 05 gas 12 09 05 AURORA at 12 14 05_Book2_Adj Bench DR 3 for Initial Briefs (Electric)" xfId="6249"/>
    <cellStyle name="_Value Copy 11 30 05 gas 12 09 05 AURORA at 12 14 05_Book2_Adj Bench DR 3 for Initial Briefs (Electric) 2" xfId="6250"/>
    <cellStyle name="_Value Copy 11 30 05 gas 12 09 05 AURORA at 12 14 05_Book2_Adj Bench DR 3 for Initial Briefs (Electric) 2 2" xfId="6251"/>
    <cellStyle name="_Value Copy 11 30 05 gas 12 09 05 AURORA at 12 14 05_Book2_Adj Bench DR 3 for Initial Briefs (Electric) 3" xfId="6252"/>
    <cellStyle name="_Value Copy 11 30 05 gas 12 09 05 AURORA at 12 14 05_Book2_Adj Bench DR 3 for Initial Briefs (Electric) 4" xfId="6253"/>
    <cellStyle name="_Value Copy 11 30 05 gas 12 09 05 AURORA at 12 14 05_Book2_Electric Rev Req Model (2009 GRC) Rebuttal" xfId="6254"/>
    <cellStyle name="_Value Copy 11 30 05 gas 12 09 05 AURORA at 12 14 05_Book2_Electric Rev Req Model (2009 GRC) Rebuttal 2" xfId="6255"/>
    <cellStyle name="_Value Copy 11 30 05 gas 12 09 05 AURORA at 12 14 05_Book2_Electric Rev Req Model (2009 GRC) Rebuttal 2 2" xfId="6256"/>
    <cellStyle name="_Value Copy 11 30 05 gas 12 09 05 AURORA at 12 14 05_Book2_Electric Rev Req Model (2009 GRC) Rebuttal 3" xfId="6257"/>
    <cellStyle name="_Value Copy 11 30 05 gas 12 09 05 AURORA at 12 14 05_Book2_Electric Rev Req Model (2009 GRC) Rebuttal 4" xfId="6258"/>
    <cellStyle name="_Value Copy 11 30 05 gas 12 09 05 AURORA at 12 14 05_Book2_Electric Rev Req Model (2009 GRC) Rebuttal REmoval of New  WH Solar AdjustMI" xfId="6259"/>
    <cellStyle name="_Value Copy 11 30 05 gas 12 09 05 AURORA at 12 14 05_Book2_Electric Rev Req Model (2009 GRC) Rebuttal REmoval of New  WH Solar AdjustMI 2" xfId="6260"/>
    <cellStyle name="_Value Copy 11 30 05 gas 12 09 05 AURORA at 12 14 05_Book2_Electric Rev Req Model (2009 GRC) Rebuttal REmoval of New  WH Solar AdjustMI 2 2" xfId="6261"/>
    <cellStyle name="_Value Copy 11 30 05 gas 12 09 05 AURORA at 12 14 05_Book2_Electric Rev Req Model (2009 GRC) Rebuttal REmoval of New  WH Solar AdjustMI 3" xfId="6262"/>
    <cellStyle name="_Value Copy 11 30 05 gas 12 09 05 AURORA at 12 14 05_Book2_Electric Rev Req Model (2009 GRC) Rebuttal REmoval of New  WH Solar AdjustMI 4" xfId="6263"/>
    <cellStyle name="_Value Copy 11 30 05 gas 12 09 05 AURORA at 12 14 05_Book2_Electric Rev Req Model (2009 GRC) Revised 01-18-2010" xfId="6264"/>
    <cellStyle name="_Value Copy 11 30 05 gas 12 09 05 AURORA at 12 14 05_Book2_Electric Rev Req Model (2009 GRC) Revised 01-18-2010 2" xfId="6265"/>
    <cellStyle name="_Value Copy 11 30 05 gas 12 09 05 AURORA at 12 14 05_Book2_Electric Rev Req Model (2009 GRC) Revised 01-18-2010 2 2" xfId="6266"/>
    <cellStyle name="_Value Copy 11 30 05 gas 12 09 05 AURORA at 12 14 05_Book2_Electric Rev Req Model (2009 GRC) Revised 01-18-2010 3" xfId="6267"/>
    <cellStyle name="_Value Copy 11 30 05 gas 12 09 05 AURORA at 12 14 05_Book2_Electric Rev Req Model (2009 GRC) Revised 01-18-2010 4" xfId="6268"/>
    <cellStyle name="_Value Copy 11 30 05 gas 12 09 05 AURORA at 12 14 05_Book2_Final Order Electric EXHIBIT A-1" xfId="6269"/>
    <cellStyle name="_Value Copy 11 30 05 gas 12 09 05 AURORA at 12 14 05_Book2_Final Order Electric EXHIBIT A-1 2" xfId="6270"/>
    <cellStyle name="_Value Copy 11 30 05 gas 12 09 05 AURORA at 12 14 05_Book2_Final Order Electric EXHIBIT A-1 2 2" xfId="6271"/>
    <cellStyle name="_Value Copy 11 30 05 gas 12 09 05 AURORA at 12 14 05_Book2_Final Order Electric EXHIBIT A-1 3" xfId="6272"/>
    <cellStyle name="_Value Copy 11 30 05 gas 12 09 05 AURORA at 12 14 05_Book2_Final Order Electric EXHIBIT A-1 4" xfId="6273"/>
    <cellStyle name="_Value Copy 11 30 05 gas 12 09 05 AURORA at 12 14 05_Book4" xfId="6274"/>
    <cellStyle name="_Value Copy 11 30 05 gas 12 09 05 AURORA at 12 14 05_Book4 2" xfId="6275"/>
    <cellStyle name="_Value Copy 11 30 05 gas 12 09 05 AURORA at 12 14 05_Book4 2 2" xfId="6276"/>
    <cellStyle name="_Value Copy 11 30 05 gas 12 09 05 AURORA at 12 14 05_Book4 3" xfId="6277"/>
    <cellStyle name="_Value Copy 11 30 05 gas 12 09 05 AURORA at 12 14 05_Book4 4" xfId="6278"/>
    <cellStyle name="_Value Copy 11 30 05 gas 12 09 05 AURORA at 12 14 05_Book9" xfId="493"/>
    <cellStyle name="_Value Copy 11 30 05 gas 12 09 05 AURORA at 12 14 05_Book9 2" xfId="6279"/>
    <cellStyle name="_Value Copy 11 30 05 gas 12 09 05 AURORA at 12 14 05_Book9 2 2" xfId="6280"/>
    <cellStyle name="_Value Copy 11 30 05 gas 12 09 05 AURORA at 12 14 05_Book9 3" xfId="6281"/>
    <cellStyle name="_Value Copy 11 30 05 gas 12 09 05 AURORA at 12 14 05_Book9 4" xfId="6282"/>
    <cellStyle name="_Value Copy 11 30 05 gas 12 09 05 AURORA at 12 14 05_Check the Interest Calculation" xfId="494"/>
    <cellStyle name="_Value Copy 11 30 05 gas 12 09 05 AURORA at 12 14 05_Check the Interest Calculation_Scenario 1 REC vs PTC Offset" xfId="495"/>
    <cellStyle name="_Value Copy 11 30 05 gas 12 09 05 AURORA at 12 14 05_Check the Interest Calculation_Scenario 3" xfId="496"/>
    <cellStyle name="_Value Copy 11 30 05 gas 12 09 05 AURORA at 12 14 05_Chelan PUD Power Costs (8-10)" xfId="6283"/>
    <cellStyle name="_Value Copy 11 30 05 gas 12 09 05 AURORA at 12 14 05_Direct Assignment Distribution Plant 2008" xfId="497"/>
    <cellStyle name="_Value Copy 11 30 05 gas 12 09 05 AURORA at 12 14 05_Direct Assignment Distribution Plant 2008 2" xfId="6284"/>
    <cellStyle name="_Value Copy 11 30 05 gas 12 09 05 AURORA at 12 14 05_Direct Assignment Distribution Plant 2008 2 2" xfId="6285"/>
    <cellStyle name="_Value Copy 11 30 05 gas 12 09 05 AURORA at 12 14 05_Direct Assignment Distribution Plant 2008 2 2 2" xfId="6286"/>
    <cellStyle name="_Value Copy 11 30 05 gas 12 09 05 AURORA at 12 14 05_Direct Assignment Distribution Plant 2008 2 3" xfId="6287"/>
    <cellStyle name="_Value Copy 11 30 05 gas 12 09 05 AURORA at 12 14 05_Direct Assignment Distribution Plant 2008 2 3 2" xfId="6288"/>
    <cellStyle name="_Value Copy 11 30 05 gas 12 09 05 AURORA at 12 14 05_Direct Assignment Distribution Plant 2008 2 4" xfId="6289"/>
    <cellStyle name="_Value Copy 11 30 05 gas 12 09 05 AURORA at 12 14 05_Direct Assignment Distribution Plant 2008 2 4 2" xfId="6290"/>
    <cellStyle name="_Value Copy 11 30 05 gas 12 09 05 AURORA at 12 14 05_Direct Assignment Distribution Plant 2008 3" xfId="6291"/>
    <cellStyle name="_Value Copy 11 30 05 gas 12 09 05 AURORA at 12 14 05_Direct Assignment Distribution Plant 2008 3 2" xfId="6292"/>
    <cellStyle name="_Value Copy 11 30 05 gas 12 09 05 AURORA at 12 14 05_Direct Assignment Distribution Plant 2008 4" xfId="6293"/>
    <cellStyle name="_Value Copy 11 30 05 gas 12 09 05 AURORA at 12 14 05_Direct Assignment Distribution Plant 2008 4 2" xfId="6294"/>
    <cellStyle name="_Value Copy 11 30 05 gas 12 09 05 AURORA at 12 14 05_Direct Assignment Distribution Plant 2008 5" xfId="6295"/>
    <cellStyle name="_Value Copy 11 30 05 gas 12 09 05 AURORA at 12 14 05_Direct Assignment Distribution Plant 2008 6" xfId="6296"/>
    <cellStyle name="_Value Copy 11 30 05 gas 12 09 05 AURORA at 12 14 05_Direct Assignment Distribution Plant 2008_Low Income 2010 RevRequirement" xfId="498"/>
    <cellStyle name="_Value Copy 11 30 05 gas 12 09 05 AURORA at 12 14 05_Direct Assignment Distribution Plant 2008_Low Income 2010 RevRequirement (2)" xfId="499"/>
    <cellStyle name="_Value Copy 11 30 05 gas 12 09 05 AURORA at 12 14 05_Direct Assignment Distribution Plant 2008_Oct2010toSep2011LwIncLead" xfId="500"/>
    <cellStyle name="_Value Copy 11 30 05 gas 12 09 05 AURORA at 12 14 05_DWH-08 (Rate Spread &amp; Design Workpapers)" xfId="501"/>
    <cellStyle name="_Value Copy 11 30 05 gas 12 09 05 AURORA at 12 14 05_Electric COS Inputs" xfId="502"/>
    <cellStyle name="_Value Copy 11 30 05 gas 12 09 05 AURORA at 12 14 05_Electric COS Inputs 2" xfId="6297"/>
    <cellStyle name="_Value Copy 11 30 05 gas 12 09 05 AURORA at 12 14 05_Electric COS Inputs 2 2" xfId="6298"/>
    <cellStyle name="_Value Copy 11 30 05 gas 12 09 05 AURORA at 12 14 05_Electric COS Inputs 2 2 2" xfId="6299"/>
    <cellStyle name="_Value Copy 11 30 05 gas 12 09 05 AURORA at 12 14 05_Electric COS Inputs 2 3" xfId="6300"/>
    <cellStyle name="_Value Copy 11 30 05 gas 12 09 05 AURORA at 12 14 05_Electric COS Inputs 2 3 2" xfId="6301"/>
    <cellStyle name="_Value Copy 11 30 05 gas 12 09 05 AURORA at 12 14 05_Electric COS Inputs 2 4" xfId="6302"/>
    <cellStyle name="_Value Copy 11 30 05 gas 12 09 05 AURORA at 12 14 05_Electric COS Inputs 2 4 2" xfId="6303"/>
    <cellStyle name="_Value Copy 11 30 05 gas 12 09 05 AURORA at 12 14 05_Electric COS Inputs 3" xfId="6304"/>
    <cellStyle name="_Value Copy 11 30 05 gas 12 09 05 AURORA at 12 14 05_Electric COS Inputs 3 2" xfId="6305"/>
    <cellStyle name="_Value Copy 11 30 05 gas 12 09 05 AURORA at 12 14 05_Electric COS Inputs 4" xfId="6306"/>
    <cellStyle name="_Value Copy 11 30 05 gas 12 09 05 AURORA at 12 14 05_Electric COS Inputs 4 2" xfId="6307"/>
    <cellStyle name="_Value Copy 11 30 05 gas 12 09 05 AURORA at 12 14 05_Electric COS Inputs 5" xfId="6308"/>
    <cellStyle name="_Value Copy 11 30 05 gas 12 09 05 AURORA at 12 14 05_Electric COS Inputs 6" xfId="6309"/>
    <cellStyle name="_Value Copy 11 30 05 gas 12 09 05 AURORA at 12 14 05_Electric COS Inputs_Low Income 2010 RevRequirement" xfId="503"/>
    <cellStyle name="_Value Copy 11 30 05 gas 12 09 05 AURORA at 12 14 05_Electric COS Inputs_Low Income 2010 RevRequirement (2)" xfId="504"/>
    <cellStyle name="_Value Copy 11 30 05 gas 12 09 05 AURORA at 12 14 05_Electric COS Inputs_Oct2010toSep2011LwIncLead" xfId="505"/>
    <cellStyle name="_Value Copy 11 30 05 gas 12 09 05 AURORA at 12 14 05_Electric Rate Spread and Rate Design 3.23.09" xfId="506"/>
    <cellStyle name="_Value Copy 11 30 05 gas 12 09 05 AURORA at 12 14 05_Electric Rate Spread and Rate Design 3.23.09 2" xfId="6310"/>
    <cellStyle name="_Value Copy 11 30 05 gas 12 09 05 AURORA at 12 14 05_Electric Rate Spread and Rate Design 3.23.09 2 2" xfId="6311"/>
    <cellStyle name="_Value Copy 11 30 05 gas 12 09 05 AURORA at 12 14 05_Electric Rate Spread and Rate Design 3.23.09 2 2 2" xfId="6312"/>
    <cellStyle name="_Value Copy 11 30 05 gas 12 09 05 AURORA at 12 14 05_Electric Rate Spread and Rate Design 3.23.09 2 3" xfId="6313"/>
    <cellStyle name="_Value Copy 11 30 05 gas 12 09 05 AURORA at 12 14 05_Electric Rate Spread and Rate Design 3.23.09 2 3 2" xfId="6314"/>
    <cellStyle name="_Value Copy 11 30 05 gas 12 09 05 AURORA at 12 14 05_Electric Rate Spread and Rate Design 3.23.09 2 4" xfId="6315"/>
    <cellStyle name="_Value Copy 11 30 05 gas 12 09 05 AURORA at 12 14 05_Electric Rate Spread and Rate Design 3.23.09 2 4 2" xfId="6316"/>
    <cellStyle name="_Value Copy 11 30 05 gas 12 09 05 AURORA at 12 14 05_Electric Rate Spread and Rate Design 3.23.09 3" xfId="6317"/>
    <cellStyle name="_Value Copy 11 30 05 gas 12 09 05 AURORA at 12 14 05_Electric Rate Spread and Rate Design 3.23.09 3 2" xfId="6318"/>
    <cellStyle name="_Value Copy 11 30 05 gas 12 09 05 AURORA at 12 14 05_Electric Rate Spread and Rate Design 3.23.09 4" xfId="6319"/>
    <cellStyle name="_Value Copy 11 30 05 gas 12 09 05 AURORA at 12 14 05_Electric Rate Spread and Rate Design 3.23.09 4 2" xfId="6320"/>
    <cellStyle name="_Value Copy 11 30 05 gas 12 09 05 AURORA at 12 14 05_Electric Rate Spread and Rate Design 3.23.09 5" xfId="6321"/>
    <cellStyle name="_Value Copy 11 30 05 gas 12 09 05 AURORA at 12 14 05_Electric Rate Spread and Rate Design 3.23.09 6" xfId="6322"/>
    <cellStyle name="_Value Copy 11 30 05 gas 12 09 05 AURORA at 12 14 05_Electric Rate Spread and Rate Design 3.23.09_Low Income 2010 RevRequirement" xfId="507"/>
    <cellStyle name="_Value Copy 11 30 05 gas 12 09 05 AURORA at 12 14 05_Electric Rate Spread and Rate Design 3.23.09_Low Income 2010 RevRequirement (2)" xfId="508"/>
    <cellStyle name="_Value Copy 11 30 05 gas 12 09 05 AURORA at 12 14 05_Electric Rate Spread and Rate Design 3.23.09_Oct2010toSep2011LwIncLead" xfId="509"/>
    <cellStyle name="_Value Copy 11 30 05 gas 12 09 05 AURORA at 12 14 05_Exhibit D fr R Gho 12-31-08" xfId="6323"/>
    <cellStyle name="_Value Copy 11 30 05 gas 12 09 05 AURORA at 12 14 05_Exhibit D fr R Gho 12-31-08 2" xfId="6324"/>
    <cellStyle name="_Value Copy 11 30 05 gas 12 09 05 AURORA at 12 14 05_Exhibit D fr R Gho 12-31-08 3" xfId="6325"/>
    <cellStyle name="_Value Copy 11 30 05 gas 12 09 05 AURORA at 12 14 05_Exhibit D fr R Gho 12-31-08 v2" xfId="6326"/>
    <cellStyle name="_Value Copy 11 30 05 gas 12 09 05 AURORA at 12 14 05_Exhibit D fr R Gho 12-31-08 v2 2" xfId="6327"/>
    <cellStyle name="_Value Copy 11 30 05 gas 12 09 05 AURORA at 12 14 05_Exhibit D fr R Gho 12-31-08 v2 3" xfId="6328"/>
    <cellStyle name="_Value Copy 11 30 05 gas 12 09 05 AURORA at 12 14 05_Exhibit D fr R Gho 12-31-08 v2_NIM Summary" xfId="6329"/>
    <cellStyle name="_Value Copy 11 30 05 gas 12 09 05 AURORA at 12 14 05_Exhibit D fr R Gho 12-31-08 v2_NIM Summary 2" xfId="6330"/>
    <cellStyle name="_Value Copy 11 30 05 gas 12 09 05 AURORA at 12 14 05_Exhibit D fr R Gho 12-31-08_NIM Summary" xfId="6331"/>
    <cellStyle name="_Value Copy 11 30 05 gas 12 09 05 AURORA at 12 14 05_Exhibit D fr R Gho 12-31-08_NIM Summary 2" xfId="6332"/>
    <cellStyle name="_Value Copy 11 30 05 gas 12 09 05 AURORA at 12 14 05_Final 2008 PTC Rate Design Workpapers 10.27.08" xfId="510"/>
    <cellStyle name="_Value Copy 11 30 05 gas 12 09 05 AURORA at 12 14 05_Final 2009 Electric Low Income Workpapers" xfId="511"/>
    <cellStyle name="_Value Copy 11 30 05 gas 12 09 05 AURORA at 12 14 05_Gas Rev Req Model (2010 GRC)" xfId="6333"/>
    <cellStyle name="_Value Copy 11 30 05 gas 12 09 05 AURORA at 12 14 05_Hopkins Ridge Prepaid Tran - Interest Earned RY 12ME Feb  '11" xfId="6334"/>
    <cellStyle name="_Value Copy 11 30 05 gas 12 09 05 AURORA at 12 14 05_Hopkins Ridge Prepaid Tran - Interest Earned RY 12ME Feb  '11 2" xfId="6335"/>
    <cellStyle name="_Value Copy 11 30 05 gas 12 09 05 AURORA at 12 14 05_Hopkins Ridge Prepaid Tran - Interest Earned RY 12ME Feb  '11_NIM Summary" xfId="6336"/>
    <cellStyle name="_Value Copy 11 30 05 gas 12 09 05 AURORA at 12 14 05_Hopkins Ridge Prepaid Tran - Interest Earned RY 12ME Feb  '11_NIM Summary 2" xfId="6337"/>
    <cellStyle name="_Value Copy 11 30 05 gas 12 09 05 AURORA at 12 14 05_Hopkins Ridge Prepaid Tran - Interest Earned RY 12ME Feb  '11_Transmission Workbook for May BOD" xfId="6338"/>
    <cellStyle name="_Value Copy 11 30 05 gas 12 09 05 AURORA at 12 14 05_Hopkins Ridge Prepaid Tran - Interest Earned RY 12ME Feb  '11_Transmission Workbook for May BOD 2" xfId="6339"/>
    <cellStyle name="_Value Copy 11 30 05 gas 12 09 05 AURORA at 12 14 05_INPUTS" xfId="512"/>
    <cellStyle name="_Value Copy 11 30 05 gas 12 09 05 AURORA at 12 14 05_INPUTS 2" xfId="6340"/>
    <cellStyle name="_Value Copy 11 30 05 gas 12 09 05 AURORA at 12 14 05_INPUTS 2 2" xfId="6341"/>
    <cellStyle name="_Value Copy 11 30 05 gas 12 09 05 AURORA at 12 14 05_INPUTS 2 2 2" xfId="6342"/>
    <cellStyle name="_Value Copy 11 30 05 gas 12 09 05 AURORA at 12 14 05_INPUTS 2 3" xfId="6343"/>
    <cellStyle name="_Value Copy 11 30 05 gas 12 09 05 AURORA at 12 14 05_INPUTS 2 3 2" xfId="6344"/>
    <cellStyle name="_Value Copy 11 30 05 gas 12 09 05 AURORA at 12 14 05_INPUTS 2 4" xfId="6345"/>
    <cellStyle name="_Value Copy 11 30 05 gas 12 09 05 AURORA at 12 14 05_INPUTS 2 4 2" xfId="6346"/>
    <cellStyle name="_Value Copy 11 30 05 gas 12 09 05 AURORA at 12 14 05_INPUTS 3" xfId="6347"/>
    <cellStyle name="_Value Copy 11 30 05 gas 12 09 05 AURORA at 12 14 05_INPUTS 3 2" xfId="6348"/>
    <cellStyle name="_Value Copy 11 30 05 gas 12 09 05 AURORA at 12 14 05_INPUTS 4" xfId="6349"/>
    <cellStyle name="_Value Copy 11 30 05 gas 12 09 05 AURORA at 12 14 05_INPUTS 4 2" xfId="6350"/>
    <cellStyle name="_Value Copy 11 30 05 gas 12 09 05 AURORA at 12 14 05_INPUTS 5" xfId="6351"/>
    <cellStyle name="_Value Copy 11 30 05 gas 12 09 05 AURORA at 12 14 05_INPUTS 6" xfId="6352"/>
    <cellStyle name="_Value Copy 11 30 05 gas 12 09 05 AURORA at 12 14 05_INPUTS_Low Income 2010 RevRequirement" xfId="513"/>
    <cellStyle name="_Value Copy 11 30 05 gas 12 09 05 AURORA at 12 14 05_INPUTS_Low Income 2010 RevRequirement (2)" xfId="514"/>
    <cellStyle name="_Value Copy 11 30 05 gas 12 09 05 AURORA at 12 14 05_INPUTS_Oct2010toSep2011LwIncLead" xfId="515"/>
    <cellStyle name="_Value Copy 11 30 05 gas 12 09 05 AURORA at 12 14 05_Leased Transformer &amp; Substation Plant &amp; Rev 12-2009" xfId="516"/>
    <cellStyle name="_Value Copy 11 30 05 gas 12 09 05 AURORA at 12 14 05_Leased Transformer &amp; Substation Plant &amp; Rev 12-2009 2" xfId="6353"/>
    <cellStyle name="_Value Copy 11 30 05 gas 12 09 05 AURORA at 12 14 05_Leased Transformer &amp; Substation Plant &amp; Rev 12-2009 2 2" xfId="6354"/>
    <cellStyle name="_Value Copy 11 30 05 gas 12 09 05 AURORA at 12 14 05_Leased Transformer &amp; Substation Plant &amp; Rev 12-2009 2 2 2" xfId="6355"/>
    <cellStyle name="_Value Copy 11 30 05 gas 12 09 05 AURORA at 12 14 05_Leased Transformer &amp; Substation Plant &amp; Rev 12-2009 2 3" xfId="6356"/>
    <cellStyle name="_Value Copy 11 30 05 gas 12 09 05 AURORA at 12 14 05_Leased Transformer &amp; Substation Plant &amp; Rev 12-2009 2 3 2" xfId="6357"/>
    <cellStyle name="_Value Copy 11 30 05 gas 12 09 05 AURORA at 12 14 05_Leased Transformer &amp; Substation Plant &amp; Rev 12-2009 2 4" xfId="6358"/>
    <cellStyle name="_Value Copy 11 30 05 gas 12 09 05 AURORA at 12 14 05_Leased Transformer &amp; Substation Plant &amp; Rev 12-2009 2 4 2" xfId="6359"/>
    <cellStyle name="_Value Copy 11 30 05 gas 12 09 05 AURORA at 12 14 05_Leased Transformer &amp; Substation Plant &amp; Rev 12-2009 3" xfId="6360"/>
    <cellStyle name="_Value Copy 11 30 05 gas 12 09 05 AURORA at 12 14 05_Leased Transformer &amp; Substation Plant &amp; Rev 12-2009 3 2" xfId="6361"/>
    <cellStyle name="_Value Copy 11 30 05 gas 12 09 05 AURORA at 12 14 05_Leased Transformer &amp; Substation Plant &amp; Rev 12-2009 4" xfId="6362"/>
    <cellStyle name="_Value Copy 11 30 05 gas 12 09 05 AURORA at 12 14 05_Leased Transformer &amp; Substation Plant &amp; Rev 12-2009 4 2" xfId="6363"/>
    <cellStyle name="_Value Copy 11 30 05 gas 12 09 05 AURORA at 12 14 05_Leased Transformer &amp; Substation Plant &amp; Rev 12-2009 5" xfId="6364"/>
    <cellStyle name="_Value Copy 11 30 05 gas 12 09 05 AURORA at 12 14 05_Leased Transformer &amp; Substation Plant &amp; Rev 12-2009 6" xfId="6365"/>
    <cellStyle name="_Value Copy 11 30 05 gas 12 09 05 AURORA at 12 14 05_Leased Transformer &amp; Substation Plant &amp; Rev 12-2009_Low Income 2010 RevRequirement" xfId="517"/>
    <cellStyle name="_Value Copy 11 30 05 gas 12 09 05 AURORA at 12 14 05_Leased Transformer &amp; Substation Plant &amp; Rev 12-2009_Low Income 2010 RevRequirement (2)" xfId="518"/>
    <cellStyle name="_Value Copy 11 30 05 gas 12 09 05 AURORA at 12 14 05_Leased Transformer &amp; Substation Plant &amp; Rev 12-2009_Oct2010toSep2011LwIncLead" xfId="519"/>
    <cellStyle name="_Value Copy 11 30 05 gas 12 09 05 AURORA at 12 14 05_Low Income 2010 RevRequirement" xfId="520"/>
    <cellStyle name="_Value Copy 11 30 05 gas 12 09 05 AURORA at 12 14 05_Low Income 2010 RevRequirement (2)" xfId="521"/>
    <cellStyle name="_Value Copy 11 30 05 gas 12 09 05 AURORA at 12 14 05_NIM Summary" xfId="6366"/>
    <cellStyle name="_Value Copy 11 30 05 gas 12 09 05 AURORA at 12 14 05_NIM Summary 09GRC" xfId="6367"/>
    <cellStyle name="_Value Copy 11 30 05 gas 12 09 05 AURORA at 12 14 05_NIM Summary 09GRC 2" xfId="6368"/>
    <cellStyle name="_Value Copy 11 30 05 gas 12 09 05 AURORA at 12 14 05_NIM Summary 2" xfId="6369"/>
    <cellStyle name="_Value Copy 11 30 05 gas 12 09 05 AURORA at 12 14 05_NIM Summary 3" xfId="6370"/>
    <cellStyle name="_Value Copy 11 30 05 gas 12 09 05 AURORA at 12 14 05_NIM Summary 4" xfId="6371"/>
    <cellStyle name="_Value Copy 11 30 05 gas 12 09 05 AURORA at 12 14 05_NIM Summary 5" xfId="6372"/>
    <cellStyle name="_Value Copy 11 30 05 gas 12 09 05 AURORA at 12 14 05_NIM Summary 6" xfId="6373"/>
    <cellStyle name="_Value Copy 11 30 05 gas 12 09 05 AURORA at 12 14 05_NIM Summary 7" xfId="6374"/>
    <cellStyle name="_Value Copy 11 30 05 gas 12 09 05 AURORA at 12 14 05_NIM Summary 8" xfId="6375"/>
    <cellStyle name="_Value Copy 11 30 05 gas 12 09 05 AURORA at 12 14 05_NIM Summary 9" xfId="6376"/>
    <cellStyle name="_Value Copy 11 30 05 gas 12 09 05 AURORA at 12 14 05_Oct2010toSep2011LwIncLead" xfId="522"/>
    <cellStyle name="_Value Copy 11 30 05 gas 12 09 05 AURORA at 12 14 05_PCA 10 -  Exhibit D from A Kellogg Jan 2011" xfId="6377"/>
    <cellStyle name="_Value Copy 11 30 05 gas 12 09 05 AURORA at 12 14 05_PCA 10 -  Exhibit D from A Kellogg July 2011" xfId="6378"/>
    <cellStyle name="_Value Copy 11 30 05 gas 12 09 05 AURORA at 12 14 05_PCA 10 -  Exhibit D from S Free Rcv'd 12-11" xfId="6379"/>
    <cellStyle name="_Value Copy 11 30 05 gas 12 09 05 AURORA at 12 14 05_PCA 7 - Exhibit D update 11_30_08 (2)" xfId="6380"/>
    <cellStyle name="_Value Copy 11 30 05 gas 12 09 05 AURORA at 12 14 05_PCA 7 - Exhibit D update 11_30_08 (2) 2" xfId="6381"/>
    <cellStyle name="_Value Copy 11 30 05 gas 12 09 05 AURORA at 12 14 05_PCA 7 - Exhibit D update 11_30_08 (2) 2 2" xfId="6382"/>
    <cellStyle name="_Value Copy 11 30 05 gas 12 09 05 AURORA at 12 14 05_PCA 7 - Exhibit D update 11_30_08 (2) 3" xfId="6383"/>
    <cellStyle name="_Value Copy 11 30 05 gas 12 09 05 AURORA at 12 14 05_PCA 7 - Exhibit D update 11_30_08 (2) 4" xfId="6384"/>
    <cellStyle name="_Value Copy 11 30 05 gas 12 09 05 AURORA at 12 14 05_PCA 7 - Exhibit D update 11_30_08 (2)_NIM Summary" xfId="6385"/>
    <cellStyle name="_Value Copy 11 30 05 gas 12 09 05 AURORA at 12 14 05_PCA 7 - Exhibit D update 11_30_08 (2)_NIM Summary 2" xfId="6386"/>
    <cellStyle name="_Value Copy 11 30 05 gas 12 09 05 AURORA at 12 14 05_PCA 8 - Exhibit D update 12_31_09" xfId="6387"/>
    <cellStyle name="_Value Copy 11 30 05 gas 12 09 05 AURORA at 12 14 05_PCA 8 - Exhibit D update 12_31_09 2" xfId="6388"/>
    <cellStyle name="_Value Copy 11 30 05 gas 12 09 05 AURORA at 12 14 05_PCA 9 -  Exhibit D April 2010" xfId="6389"/>
    <cellStyle name="_Value Copy 11 30 05 gas 12 09 05 AURORA at 12 14 05_PCA 9 -  Exhibit D April 2010 (3)" xfId="6390"/>
    <cellStyle name="_Value Copy 11 30 05 gas 12 09 05 AURORA at 12 14 05_PCA 9 -  Exhibit D April 2010 (3) 2" xfId="6391"/>
    <cellStyle name="_Value Copy 11 30 05 gas 12 09 05 AURORA at 12 14 05_PCA 9 -  Exhibit D April 2010 2" xfId="6392"/>
    <cellStyle name="_Value Copy 11 30 05 gas 12 09 05 AURORA at 12 14 05_PCA 9 -  Exhibit D April 2010 3" xfId="6393"/>
    <cellStyle name="_Value Copy 11 30 05 gas 12 09 05 AURORA at 12 14 05_PCA 9 -  Exhibit D Feb 2010" xfId="6394"/>
    <cellStyle name="_Value Copy 11 30 05 gas 12 09 05 AURORA at 12 14 05_PCA 9 -  Exhibit D Feb 2010 2" xfId="6395"/>
    <cellStyle name="_Value Copy 11 30 05 gas 12 09 05 AURORA at 12 14 05_PCA 9 -  Exhibit D Feb 2010 v2" xfId="6396"/>
    <cellStyle name="_Value Copy 11 30 05 gas 12 09 05 AURORA at 12 14 05_PCA 9 -  Exhibit D Feb 2010 v2 2" xfId="6397"/>
    <cellStyle name="_Value Copy 11 30 05 gas 12 09 05 AURORA at 12 14 05_PCA 9 -  Exhibit D Feb 2010 WF" xfId="6398"/>
    <cellStyle name="_Value Copy 11 30 05 gas 12 09 05 AURORA at 12 14 05_PCA 9 -  Exhibit D Feb 2010 WF 2" xfId="6399"/>
    <cellStyle name="_Value Copy 11 30 05 gas 12 09 05 AURORA at 12 14 05_PCA 9 -  Exhibit D Jan 2010" xfId="6400"/>
    <cellStyle name="_Value Copy 11 30 05 gas 12 09 05 AURORA at 12 14 05_PCA 9 -  Exhibit D Jan 2010 2" xfId="6401"/>
    <cellStyle name="_Value Copy 11 30 05 gas 12 09 05 AURORA at 12 14 05_PCA 9 -  Exhibit D March 2010 (2)" xfId="6402"/>
    <cellStyle name="_Value Copy 11 30 05 gas 12 09 05 AURORA at 12 14 05_PCA 9 -  Exhibit D March 2010 (2) 2" xfId="6403"/>
    <cellStyle name="_Value Copy 11 30 05 gas 12 09 05 AURORA at 12 14 05_PCA 9 -  Exhibit D Nov 2010" xfId="6404"/>
    <cellStyle name="_Value Copy 11 30 05 gas 12 09 05 AURORA at 12 14 05_PCA 9 -  Exhibit D Nov 2010 2" xfId="6405"/>
    <cellStyle name="_Value Copy 11 30 05 gas 12 09 05 AURORA at 12 14 05_PCA 9 - Exhibit D at August 2010" xfId="6406"/>
    <cellStyle name="_Value Copy 11 30 05 gas 12 09 05 AURORA at 12 14 05_PCA 9 - Exhibit D at August 2010 2" xfId="6407"/>
    <cellStyle name="_Value Copy 11 30 05 gas 12 09 05 AURORA at 12 14 05_PCA 9 - Exhibit D June 2010 GRC" xfId="6408"/>
    <cellStyle name="_Value Copy 11 30 05 gas 12 09 05 AURORA at 12 14 05_PCA 9 - Exhibit D June 2010 GRC 2" xfId="6409"/>
    <cellStyle name="_Value Copy 11 30 05 gas 12 09 05 AURORA at 12 14 05_Power Costs - Comparison bx Rbtl-Staff-Jt-PC" xfId="6410"/>
    <cellStyle name="_Value Copy 11 30 05 gas 12 09 05 AURORA at 12 14 05_Power Costs - Comparison bx Rbtl-Staff-Jt-PC 2" xfId="6411"/>
    <cellStyle name="_Value Copy 11 30 05 gas 12 09 05 AURORA at 12 14 05_Power Costs - Comparison bx Rbtl-Staff-Jt-PC 2 2" xfId="6412"/>
    <cellStyle name="_Value Copy 11 30 05 gas 12 09 05 AURORA at 12 14 05_Power Costs - Comparison bx Rbtl-Staff-Jt-PC 3" xfId="6413"/>
    <cellStyle name="_Value Copy 11 30 05 gas 12 09 05 AURORA at 12 14 05_Power Costs - Comparison bx Rbtl-Staff-Jt-PC 4" xfId="6414"/>
    <cellStyle name="_Value Copy 11 30 05 gas 12 09 05 AURORA at 12 14 05_Power Costs - Comparison bx Rbtl-Staff-Jt-PC_Adj Bench DR 3 for Initial Briefs (Electric)" xfId="6415"/>
    <cellStyle name="_Value Copy 11 30 05 gas 12 09 05 AURORA at 12 14 05_Power Costs - Comparison bx Rbtl-Staff-Jt-PC_Adj Bench DR 3 for Initial Briefs (Electric) 2" xfId="6416"/>
    <cellStyle name="_Value Copy 11 30 05 gas 12 09 05 AURORA at 12 14 05_Power Costs - Comparison bx Rbtl-Staff-Jt-PC_Adj Bench DR 3 for Initial Briefs (Electric) 2 2" xfId="6417"/>
    <cellStyle name="_Value Copy 11 30 05 gas 12 09 05 AURORA at 12 14 05_Power Costs - Comparison bx Rbtl-Staff-Jt-PC_Adj Bench DR 3 for Initial Briefs (Electric) 3" xfId="6418"/>
    <cellStyle name="_Value Copy 11 30 05 gas 12 09 05 AURORA at 12 14 05_Power Costs - Comparison bx Rbtl-Staff-Jt-PC_Adj Bench DR 3 for Initial Briefs (Electric) 4" xfId="6419"/>
    <cellStyle name="_Value Copy 11 30 05 gas 12 09 05 AURORA at 12 14 05_Power Costs - Comparison bx Rbtl-Staff-Jt-PC_Electric Rev Req Model (2009 GRC) Rebuttal" xfId="6420"/>
    <cellStyle name="_Value Copy 11 30 05 gas 12 09 05 AURORA at 12 14 05_Power Costs - Comparison bx Rbtl-Staff-Jt-PC_Electric Rev Req Model (2009 GRC) Rebuttal 2" xfId="6421"/>
    <cellStyle name="_Value Copy 11 30 05 gas 12 09 05 AURORA at 12 14 05_Power Costs - Comparison bx Rbtl-Staff-Jt-PC_Electric Rev Req Model (2009 GRC) Rebuttal 2 2" xfId="6422"/>
    <cellStyle name="_Value Copy 11 30 05 gas 12 09 05 AURORA at 12 14 05_Power Costs - Comparison bx Rbtl-Staff-Jt-PC_Electric Rev Req Model (2009 GRC) Rebuttal 3" xfId="6423"/>
    <cellStyle name="_Value Copy 11 30 05 gas 12 09 05 AURORA at 12 14 05_Power Costs - Comparison bx Rbtl-Staff-Jt-PC_Electric Rev Req Model (2009 GRC) Rebuttal 4" xfId="6424"/>
    <cellStyle name="_Value Copy 11 30 05 gas 12 09 05 AURORA at 12 14 05_Power Costs - Comparison bx Rbtl-Staff-Jt-PC_Electric Rev Req Model (2009 GRC) Rebuttal REmoval of New  WH Solar AdjustMI" xfId="6425"/>
    <cellStyle name="_Value Copy 11 30 05 gas 12 09 05 AURORA at 12 14 05_Power Costs - Comparison bx Rbtl-Staff-Jt-PC_Electric Rev Req Model (2009 GRC) Rebuttal REmoval of New  WH Solar AdjustMI 2" xfId="6426"/>
    <cellStyle name="_Value Copy 11 30 05 gas 12 09 05 AURORA at 12 14 05_Power Costs - Comparison bx Rbtl-Staff-Jt-PC_Electric Rev Req Model (2009 GRC) Rebuttal REmoval of New  WH Solar AdjustMI 2 2" xfId="6427"/>
    <cellStyle name="_Value Copy 11 30 05 gas 12 09 05 AURORA at 12 14 05_Power Costs - Comparison bx Rbtl-Staff-Jt-PC_Electric Rev Req Model (2009 GRC) Rebuttal REmoval of New  WH Solar AdjustMI 3" xfId="6428"/>
    <cellStyle name="_Value Copy 11 30 05 gas 12 09 05 AURORA at 12 14 05_Power Costs - Comparison bx Rbtl-Staff-Jt-PC_Electric Rev Req Model (2009 GRC) Rebuttal REmoval of New  WH Solar AdjustMI 4" xfId="6429"/>
    <cellStyle name="_Value Copy 11 30 05 gas 12 09 05 AURORA at 12 14 05_Power Costs - Comparison bx Rbtl-Staff-Jt-PC_Electric Rev Req Model (2009 GRC) Revised 01-18-2010" xfId="6430"/>
    <cellStyle name="_Value Copy 11 30 05 gas 12 09 05 AURORA at 12 14 05_Power Costs - Comparison bx Rbtl-Staff-Jt-PC_Electric Rev Req Model (2009 GRC) Revised 01-18-2010 2" xfId="6431"/>
    <cellStyle name="_Value Copy 11 30 05 gas 12 09 05 AURORA at 12 14 05_Power Costs - Comparison bx Rbtl-Staff-Jt-PC_Electric Rev Req Model (2009 GRC) Revised 01-18-2010 2 2" xfId="6432"/>
    <cellStyle name="_Value Copy 11 30 05 gas 12 09 05 AURORA at 12 14 05_Power Costs - Comparison bx Rbtl-Staff-Jt-PC_Electric Rev Req Model (2009 GRC) Revised 01-18-2010 3" xfId="6433"/>
    <cellStyle name="_Value Copy 11 30 05 gas 12 09 05 AURORA at 12 14 05_Power Costs - Comparison bx Rbtl-Staff-Jt-PC_Electric Rev Req Model (2009 GRC) Revised 01-18-2010 4" xfId="6434"/>
    <cellStyle name="_Value Copy 11 30 05 gas 12 09 05 AURORA at 12 14 05_Power Costs - Comparison bx Rbtl-Staff-Jt-PC_Final Order Electric EXHIBIT A-1" xfId="6435"/>
    <cellStyle name="_Value Copy 11 30 05 gas 12 09 05 AURORA at 12 14 05_Power Costs - Comparison bx Rbtl-Staff-Jt-PC_Final Order Electric EXHIBIT A-1 2" xfId="6436"/>
    <cellStyle name="_Value Copy 11 30 05 gas 12 09 05 AURORA at 12 14 05_Power Costs - Comparison bx Rbtl-Staff-Jt-PC_Final Order Electric EXHIBIT A-1 2 2" xfId="6437"/>
    <cellStyle name="_Value Copy 11 30 05 gas 12 09 05 AURORA at 12 14 05_Power Costs - Comparison bx Rbtl-Staff-Jt-PC_Final Order Electric EXHIBIT A-1 3" xfId="6438"/>
    <cellStyle name="_Value Copy 11 30 05 gas 12 09 05 AURORA at 12 14 05_Power Costs - Comparison bx Rbtl-Staff-Jt-PC_Final Order Electric EXHIBIT A-1 4" xfId="6439"/>
    <cellStyle name="_Value Copy 11 30 05 gas 12 09 05 AURORA at 12 14 05_Production Adj 4.37" xfId="523"/>
    <cellStyle name="_Value Copy 11 30 05 gas 12 09 05 AURORA at 12 14 05_Production Adj 4.37 2" xfId="6440"/>
    <cellStyle name="_Value Copy 11 30 05 gas 12 09 05 AURORA at 12 14 05_Production Adj 4.37 2 2" xfId="6441"/>
    <cellStyle name="_Value Copy 11 30 05 gas 12 09 05 AURORA at 12 14 05_Production Adj 4.37 3" xfId="6442"/>
    <cellStyle name="_Value Copy 11 30 05 gas 12 09 05 AURORA at 12 14 05_Purchased Power Adj 4.03" xfId="524"/>
    <cellStyle name="_Value Copy 11 30 05 gas 12 09 05 AURORA at 12 14 05_Purchased Power Adj 4.03 2" xfId="6443"/>
    <cellStyle name="_Value Copy 11 30 05 gas 12 09 05 AURORA at 12 14 05_Purchased Power Adj 4.03 2 2" xfId="6444"/>
    <cellStyle name="_Value Copy 11 30 05 gas 12 09 05 AURORA at 12 14 05_Purchased Power Adj 4.03 3" xfId="6445"/>
    <cellStyle name="_Value Copy 11 30 05 gas 12 09 05 AURORA at 12 14 05_Rate Design Sch 24" xfId="525"/>
    <cellStyle name="_Value Copy 11 30 05 gas 12 09 05 AURORA at 12 14 05_Rate Design Sch 24 2" xfId="6446"/>
    <cellStyle name="_Value Copy 11 30 05 gas 12 09 05 AURORA at 12 14 05_Rate Design Sch 25" xfId="526"/>
    <cellStyle name="_Value Copy 11 30 05 gas 12 09 05 AURORA at 12 14 05_Rate Design Sch 25 2" xfId="6447"/>
    <cellStyle name="_Value Copy 11 30 05 gas 12 09 05 AURORA at 12 14 05_Rate Design Sch 25 2 2" xfId="6448"/>
    <cellStyle name="_Value Copy 11 30 05 gas 12 09 05 AURORA at 12 14 05_Rate Design Sch 25 3" xfId="6449"/>
    <cellStyle name="_Value Copy 11 30 05 gas 12 09 05 AURORA at 12 14 05_Rate Design Sch 26" xfId="527"/>
    <cellStyle name="_Value Copy 11 30 05 gas 12 09 05 AURORA at 12 14 05_Rate Design Sch 26 2" xfId="6450"/>
    <cellStyle name="_Value Copy 11 30 05 gas 12 09 05 AURORA at 12 14 05_Rate Design Sch 26 2 2" xfId="6451"/>
    <cellStyle name="_Value Copy 11 30 05 gas 12 09 05 AURORA at 12 14 05_Rate Design Sch 26 3" xfId="6452"/>
    <cellStyle name="_Value Copy 11 30 05 gas 12 09 05 AURORA at 12 14 05_Rate Design Sch 31" xfId="528"/>
    <cellStyle name="_Value Copy 11 30 05 gas 12 09 05 AURORA at 12 14 05_Rate Design Sch 31 2" xfId="6453"/>
    <cellStyle name="_Value Copy 11 30 05 gas 12 09 05 AURORA at 12 14 05_Rate Design Sch 31 2 2" xfId="6454"/>
    <cellStyle name="_Value Copy 11 30 05 gas 12 09 05 AURORA at 12 14 05_Rate Design Sch 31 3" xfId="6455"/>
    <cellStyle name="_Value Copy 11 30 05 gas 12 09 05 AURORA at 12 14 05_Rate Design Sch 43" xfId="529"/>
    <cellStyle name="_Value Copy 11 30 05 gas 12 09 05 AURORA at 12 14 05_Rate Design Sch 43 2" xfId="6456"/>
    <cellStyle name="_Value Copy 11 30 05 gas 12 09 05 AURORA at 12 14 05_Rate Design Sch 43 2 2" xfId="6457"/>
    <cellStyle name="_Value Copy 11 30 05 gas 12 09 05 AURORA at 12 14 05_Rate Design Sch 43 3" xfId="6458"/>
    <cellStyle name="_Value Copy 11 30 05 gas 12 09 05 AURORA at 12 14 05_Rate Design Sch 448-449" xfId="530"/>
    <cellStyle name="_Value Copy 11 30 05 gas 12 09 05 AURORA at 12 14 05_Rate Design Sch 448-449 2" xfId="6459"/>
    <cellStyle name="_Value Copy 11 30 05 gas 12 09 05 AURORA at 12 14 05_Rate Design Sch 46" xfId="531"/>
    <cellStyle name="_Value Copy 11 30 05 gas 12 09 05 AURORA at 12 14 05_Rate Design Sch 46 2" xfId="6460"/>
    <cellStyle name="_Value Copy 11 30 05 gas 12 09 05 AURORA at 12 14 05_Rate Design Sch 46 2 2" xfId="6461"/>
    <cellStyle name="_Value Copy 11 30 05 gas 12 09 05 AURORA at 12 14 05_Rate Design Sch 46 3" xfId="6462"/>
    <cellStyle name="_Value Copy 11 30 05 gas 12 09 05 AURORA at 12 14 05_Rate Spread" xfId="532"/>
    <cellStyle name="_Value Copy 11 30 05 gas 12 09 05 AURORA at 12 14 05_Rate Spread 2" xfId="6463"/>
    <cellStyle name="_Value Copy 11 30 05 gas 12 09 05 AURORA at 12 14 05_Rate Spread 2 2" xfId="6464"/>
    <cellStyle name="_Value Copy 11 30 05 gas 12 09 05 AURORA at 12 14 05_Rate Spread 3" xfId="6465"/>
    <cellStyle name="_Value Copy 11 30 05 gas 12 09 05 AURORA at 12 14 05_Rebuttal Power Costs" xfId="6466"/>
    <cellStyle name="_Value Copy 11 30 05 gas 12 09 05 AURORA at 12 14 05_Rebuttal Power Costs 2" xfId="6467"/>
    <cellStyle name="_Value Copy 11 30 05 gas 12 09 05 AURORA at 12 14 05_Rebuttal Power Costs 2 2" xfId="6468"/>
    <cellStyle name="_Value Copy 11 30 05 gas 12 09 05 AURORA at 12 14 05_Rebuttal Power Costs 3" xfId="6469"/>
    <cellStyle name="_Value Copy 11 30 05 gas 12 09 05 AURORA at 12 14 05_Rebuttal Power Costs 4" xfId="6470"/>
    <cellStyle name="_Value Copy 11 30 05 gas 12 09 05 AURORA at 12 14 05_Rebuttal Power Costs_Adj Bench DR 3 for Initial Briefs (Electric)" xfId="6471"/>
    <cellStyle name="_Value Copy 11 30 05 gas 12 09 05 AURORA at 12 14 05_Rebuttal Power Costs_Adj Bench DR 3 for Initial Briefs (Electric) 2" xfId="6472"/>
    <cellStyle name="_Value Copy 11 30 05 gas 12 09 05 AURORA at 12 14 05_Rebuttal Power Costs_Adj Bench DR 3 for Initial Briefs (Electric) 2 2" xfId="6473"/>
    <cellStyle name="_Value Copy 11 30 05 gas 12 09 05 AURORA at 12 14 05_Rebuttal Power Costs_Adj Bench DR 3 for Initial Briefs (Electric) 3" xfId="6474"/>
    <cellStyle name="_Value Copy 11 30 05 gas 12 09 05 AURORA at 12 14 05_Rebuttal Power Costs_Adj Bench DR 3 for Initial Briefs (Electric) 4" xfId="6475"/>
    <cellStyle name="_Value Copy 11 30 05 gas 12 09 05 AURORA at 12 14 05_Rebuttal Power Costs_Electric Rev Req Model (2009 GRC) Rebuttal" xfId="6476"/>
    <cellStyle name="_Value Copy 11 30 05 gas 12 09 05 AURORA at 12 14 05_Rebuttal Power Costs_Electric Rev Req Model (2009 GRC) Rebuttal 2" xfId="6477"/>
    <cellStyle name="_Value Copy 11 30 05 gas 12 09 05 AURORA at 12 14 05_Rebuttal Power Costs_Electric Rev Req Model (2009 GRC) Rebuttal 2 2" xfId="6478"/>
    <cellStyle name="_Value Copy 11 30 05 gas 12 09 05 AURORA at 12 14 05_Rebuttal Power Costs_Electric Rev Req Model (2009 GRC) Rebuttal 3" xfId="6479"/>
    <cellStyle name="_Value Copy 11 30 05 gas 12 09 05 AURORA at 12 14 05_Rebuttal Power Costs_Electric Rev Req Model (2009 GRC) Rebuttal 4" xfId="6480"/>
    <cellStyle name="_Value Copy 11 30 05 gas 12 09 05 AURORA at 12 14 05_Rebuttal Power Costs_Electric Rev Req Model (2009 GRC) Rebuttal REmoval of New  WH Solar AdjustMI" xfId="6481"/>
    <cellStyle name="_Value Copy 11 30 05 gas 12 09 05 AURORA at 12 14 05_Rebuttal Power Costs_Electric Rev Req Model (2009 GRC) Rebuttal REmoval of New  WH Solar AdjustMI 2" xfId="6482"/>
    <cellStyle name="_Value Copy 11 30 05 gas 12 09 05 AURORA at 12 14 05_Rebuttal Power Costs_Electric Rev Req Model (2009 GRC) Rebuttal REmoval of New  WH Solar AdjustMI 2 2" xfId="6483"/>
    <cellStyle name="_Value Copy 11 30 05 gas 12 09 05 AURORA at 12 14 05_Rebuttal Power Costs_Electric Rev Req Model (2009 GRC) Rebuttal REmoval of New  WH Solar AdjustMI 3" xfId="6484"/>
    <cellStyle name="_Value Copy 11 30 05 gas 12 09 05 AURORA at 12 14 05_Rebuttal Power Costs_Electric Rev Req Model (2009 GRC) Rebuttal REmoval of New  WH Solar AdjustMI 4" xfId="6485"/>
    <cellStyle name="_Value Copy 11 30 05 gas 12 09 05 AURORA at 12 14 05_Rebuttal Power Costs_Electric Rev Req Model (2009 GRC) Revised 01-18-2010" xfId="6486"/>
    <cellStyle name="_Value Copy 11 30 05 gas 12 09 05 AURORA at 12 14 05_Rebuttal Power Costs_Electric Rev Req Model (2009 GRC) Revised 01-18-2010 2" xfId="6487"/>
    <cellStyle name="_Value Copy 11 30 05 gas 12 09 05 AURORA at 12 14 05_Rebuttal Power Costs_Electric Rev Req Model (2009 GRC) Revised 01-18-2010 2 2" xfId="6488"/>
    <cellStyle name="_Value Copy 11 30 05 gas 12 09 05 AURORA at 12 14 05_Rebuttal Power Costs_Electric Rev Req Model (2009 GRC) Revised 01-18-2010 3" xfId="6489"/>
    <cellStyle name="_Value Copy 11 30 05 gas 12 09 05 AURORA at 12 14 05_Rebuttal Power Costs_Electric Rev Req Model (2009 GRC) Revised 01-18-2010 4" xfId="6490"/>
    <cellStyle name="_Value Copy 11 30 05 gas 12 09 05 AURORA at 12 14 05_Rebuttal Power Costs_Final Order Electric EXHIBIT A-1" xfId="6491"/>
    <cellStyle name="_Value Copy 11 30 05 gas 12 09 05 AURORA at 12 14 05_Rebuttal Power Costs_Final Order Electric EXHIBIT A-1 2" xfId="6492"/>
    <cellStyle name="_Value Copy 11 30 05 gas 12 09 05 AURORA at 12 14 05_Rebuttal Power Costs_Final Order Electric EXHIBIT A-1 2 2" xfId="6493"/>
    <cellStyle name="_Value Copy 11 30 05 gas 12 09 05 AURORA at 12 14 05_Rebuttal Power Costs_Final Order Electric EXHIBIT A-1 3" xfId="6494"/>
    <cellStyle name="_Value Copy 11 30 05 gas 12 09 05 AURORA at 12 14 05_Rebuttal Power Costs_Final Order Electric EXHIBIT A-1 4" xfId="6495"/>
    <cellStyle name="_Value Copy 11 30 05 gas 12 09 05 AURORA at 12 14 05_RECS vs PTC's w Interest 6-28-10" xfId="533"/>
    <cellStyle name="_Value Copy 11 30 05 gas 12 09 05 AURORA at 12 14 05_ROR 5.02" xfId="534"/>
    <cellStyle name="_Value Copy 11 30 05 gas 12 09 05 AURORA at 12 14 05_ROR 5.02 2" xfId="6496"/>
    <cellStyle name="_Value Copy 11 30 05 gas 12 09 05 AURORA at 12 14 05_ROR 5.02 2 2" xfId="6497"/>
    <cellStyle name="_Value Copy 11 30 05 gas 12 09 05 AURORA at 12 14 05_ROR 5.02 3" xfId="6498"/>
    <cellStyle name="_Value Copy 11 30 05 gas 12 09 05 AURORA at 12 14 05_Sch 40 Feeder OH 2008" xfId="6499"/>
    <cellStyle name="_Value Copy 11 30 05 gas 12 09 05 AURORA at 12 14 05_Sch 40 Feeder OH 2008 2" xfId="6500"/>
    <cellStyle name="_Value Copy 11 30 05 gas 12 09 05 AURORA at 12 14 05_Sch 40 Feeder OH 2008 2 2" xfId="6501"/>
    <cellStyle name="_Value Copy 11 30 05 gas 12 09 05 AURORA at 12 14 05_Sch 40 Feeder OH 2008 3" xfId="6502"/>
    <cellStyle name="_Value Copy 11 30 05 gas 12 09 05 AURORA at 12 14 05_Sch 40 Interim Energy Rates " xfId="535"/>
    <cellStyle name="_Value Copy 11 30 05 gas 12 09 05 AURORA at 12 14 05_Sch 40 Interim Energy Rates  2" xfId="6503"/>
    <cellStyle name="_Value Copy 11 30 05 gas 12 09 05 AURORA at 12 14 05_Sch 40 Interim Energy Rates  2 2" xfId="6504"/>
    <cellStyle name="_Value Copy 11 30 05 gas 12 09 05 AURORA at 12 14 05_Sch 40 Interim Energy Rates  3" xfId="6505"/>
    <cellStyle name="_Value Copy 11 30 05 gas 12 09 05 AURORA at 12 14 05_Sch 40 Substation A&amp;G 2008" xfId="6506"/>
    <cellStyle name="_Value Copy 11 30 05 gas 12 09 05 AURORA at 12 14 05_Sch 40 Substation A&amp;G 2008 2" xfId="6507"/>
    <cellStyle name="_Value Copy 11 30 05 gas 12 09 05 AURORA at 12 14 05_Sch 40 Substation A&amp;G 2008 2 2" xfId="6508"/>
    <cellStyle name="_Value Copy 11 30 05 gas 12 09 05 AURORA at 12 14 05_Sch 40 Substation A&amp;G 2008 3" xfId="6509"/>
    <cellStyle name="_Value Copy 11 30 05 gas 12 09 05 AURORA at 12 14 05_Sch 40 Substation O&amp;M 2008" xfId="6510"/>
    <cellStyle name="_Value Copy 11 30 05 gas 12 09 05 AURORA at 12 14 05_Sch 40 Substation O&amp;M 2008 2" xfId="6511"/>
    <cellStyle name="_Value Copy 11 30 05 gas 12 09 05 AURORA at 12 14 05_Sch 40 Substation O&amp;M 2008 2 2" xfId="6512"/>
    <cellStyle name="_Value Copy 11 30 05 gas 12 09 05 AURORA at 12 14 05_Sch 40 Substation O&amp;M 2008 3" xfId="6513"/>
    <cellStyle name="_Value Copy 11 30 05 gas 12 09 05 AURORA at 12 14 05_Subs 2008" xfId="6514"/>
    <cellStyle name="_Value Copy 11 30 05 gas 12 09 05 AURORA at 12 14 05_Subs 2008 2" xfId="6515"/>
    <cellStyle name="_Value Copy 11 30 05 gas 12 09 05 AURORA at 12 14 05_Subs 2008 2 2" xfId="6516"/>
    <cellStyle name="_Value Copy 11 30 05 gas 12 09 05 AURORA at 12 14 05_Subs 2008 3" xfId="6517"/>
    <cellStyle name="_Value Copy 11 30 05 gas 12 09 05 AURORA at 12 14 05_Transmission Workbook for May BOD" xfId="6518"/>
    <cellStyle name="_Value Copy 11 30 05 gas 12 09 05 AURORA at 12 14 05_Transmission Workbook for May BOD 2" xfId="6519"/>
    <cellStyle name="_Value Copy 11 30 05 gas 12 09 05 AURORA at 12 14 05_Typical Residential Impacts 10.27.08" xfId="536"/>
    <cellStyle name="_Value Copy 11 30 05 gas 12 09 05 AURORA at 12 14 05_Wind Integration 10GRC" xfId="6520"/>
    <cellStyle name="_Value Copy 11 30 05 gas 12 09 05 AURORA at 12 14 05_Wind Integration 10GRC 2" xfId="6521"/>
    <cellStyle name="_VC 2007GRC PC 10312007" xfId="6522"/>
    <cellStyle name="_VC 6.15.06 update on 06GRC power costs.xls Chart 1" xfId="537"/>
    <cellStyle name="_VC 6.15.06 update on 06GRC power costs.xls Chart 1 2" xfId="538"/>
    <cellStyle name="_VC 6.15.06 update on 06GRC power costs.xls Chart 1 2 2" xfId="6523"/>
    <cellStyle name="_VC 6.15.06 update on 06GRC power costs.xls Chart 1 2 2 2" xfId="6524"/>
    <cellStyle name="_VC 6.15.06 update on 06GRC power costs.xls Chart 1 2 3" xfId="6525"/>
    <cellStyle name="_VC 6.15.06 update on 06GRC power costs.xls Chart 1 3" xfId="6526"/>
    <cellStyle name="_VC 6.15.06 update on 06GRC power costs.xls Chart 1 3 2" xfId="6527"/>
    <cellStyle name="_VC 6.15.06 update on 06GRC power costs.xls Chart 1 3 2 2" xfId="6528"/>
    <cellStyle name="_VC 6.15.06 update on 06GRC power costs.xls Chart 1 3 3" xfId="6529"/>
    <cellStyle name="_VC 6.15.06 update on 06GRC power costs.xls Chart 1 3 3 2" xfId="6530"/>
    <cellStyle name="_VC 6.15.06 update on 06GRC power costs.xls Chart 1 3 4" xfId="6531"/>
    <cellStyle name="_VC 6.15.06 update on 06GRC power costs.xls Chart 1 3 4 2" xfId="6532"/>
    <cellStyle name="_VC 6.15.06 update on 06GRC power costs.xls Chart 1 4" xfId="6533"/>
    <cellStyle name="_VC 6.15.06 update on 06GRC power costs.xls Chart 1 4 2" xfId="6534"/>
    <cellStyle name="_VC 6.15.06 update on 06GRC power costs.xls Chart 1 5" xfId="6535"/>
    <cellStyle name="_VC 6.15.06 update on 06GRC power costs.xls Chart 1 6" xfId="6536"/>
    <cellStyle name="_VC 6.15.06 update on 06GRC power costs.xls Chart 1 7" xfId="6537"/>
    <cellStyle name="_VC 6.15.06 update on 06GRC power costs.xls Chart 1_04 07E Wild Horse Wind Expansion (C) (2)" xfId="539"/>
    <cellStyle name="_VC 6.15.06 update on 06GRC power costs.xls Chart 1_04 07E Wild Horse Wind Expansion (C) (2) 2" xfId="6538"/>
    <cellStyle name="_VC 6.15.06 update on 06GRC power costs.xls Chart 1_04 07E Wild Horse Wind Expansion (C) (2) 2 2" xfId="6539"/>
    <cellStyle name="_VC 6.15.06 update on 06GRC power costs.xls Chart 1_04 07E Wild Horse Wind Expansion (C) (2) 3" xfId="6540"/>
    <cellStyle name="_VC 6.15.06 update on 06GRC power costs.xls Chart 1_04 07E Wild Horse Wind Expansion (C) (2) 4" xfId="6541"/>
    <cellStyle name="_VC 6.15.06 update on 06GRC power costs.xls Chart 1_04 07E Wild Horse Wind Expansion (C) (2)_Adj Bench DR 3 for Initial Briefs (Electric)" xfId="6542"/>
    <cellStyle name="_VC 6.15.06 update on 06GRC power costs.xls Chart 1_04 07E Wild Horse Wind Expansion (C) (2)_Adj Bench DR 3 for Initial Briefs (Electric) 2" xfId="6543"/>
    <cellStyle name="_VC 6.15.06 update on 06GRC power costs.xls Chart 1_04 07E Wild Horse Wind Expansion (C) (2)_Adj Bench DR 3 for Initial Briefs (Electric) 2 2" xfId="6544"/>
    <cellStyle name="_VC 6.15.06 update on 06GRC power costs.xls Chart 1_04 07E Wild Horse Wind Expansion (C) (2)_Adj Bench DR 3 for Initial Briefs (Electric) 3" xfId="6545"/>
    <cellStyle name="_VC 6.15.06 update on 06GRC power costs.xls Chart 1_04 07E Wild Horse Wind Expansion (C) (2)_Adj Bench DR 3 for Initial Briefs (Electric) 4" xfId="6546"/>
    <cellStyle name="_VC 6.15.06 update on 06GRC power costs.xls Chart 1_04 07E Wild Horse Wind Expansion (C) (2)_Book1" xfId="6547"/>
    <cellStyle name="_VC 6.15.06 update on 06GRC power costs.xls Chart 1_04 07E Wild Horse Wind Expansion (C) (2)_Electric Rev Req Model (2009 GRC) " xfId="540"/>
    <cellStyle name="_VC 6.15.06 update on 06GRC power costs.xls Chart 1_04 07E Wild Horse Wind Expansion (C) (2)_Electric Rev Req Model (2009 GRC)  2" xfId="6548"/>
    <cellStyle name="_VC 6.15.06 update on 06GRC power costs.xls Chart 1_04 07E Wild Horse Wind Expansion (C) (2)_Electric Rev Req Model (2009 GRC)  2 2" xfId="6549"/>
    <cellStyle name="_VC 6.15.06 update on 06GRC power costs.xls Chart 1_04 07E Wild Horse Wind Expansion (C) (2)_Electric Rev Req Model (2009 GRC)  3" xfId="6550"/>
    <cellStyle name="_VC 6.15.06 update on 06GRC power costs.xls Chart 1_04 07E Wild Horse Wind Expansion (C) (2)_Electric Rev Req Model (2009 GRC)  4" xfId="6551"/>
    <cellStyle name="_VC 6.15.06 update on 06GRC power costs.xls Chart 1_04 07E Wild Horse Wind Expansion (C) (2)_Electric Rev Req Model (2009 GRC) Rebuttal" xfId="6552"/>
    <cellStyle name="_VC 6.15.06 update on 06GRC power costs.xls Chart 1_04 07E Wild Horse Wind Expansion (C) (2)_Electric Rev Req Model (2009 GRC) Rebuttal 2" xfId="6553"/>
    <cellStyle name="_VC 6.15.06 update on 06GRC power costs.xls Chart 1_04 07E Wild Horse Wind Expansion (C) (2)_Electric Rev Req Model (2009 GRC) Rebuttal 2 2" xfId="6554"/>
    <cellStyle name="_VC 6.15.06 update on 06GRC power costs.xls Chart 1_04 07E Wild Horse Wind Expansion (C) (2)_Electric Rev Req Model (2009 GRC) Rebuttal 3" xfId="6555"/>
    <cellStyle name="_VC 6.15.06 update on 06GRC power costs.xls Chart 1_04 07E Wild Horse Wind Expansion (C) (2)_Electric Rev Req Model (2009 GRC) Rebuttal 4" xfId="6556"/>
    <cellStyle name="_VC 6.15.06 update on 06GRC power costs.xls Chart 1_04 07E Wild Horse Wind Expansion (C) (2)_Electric Rev Req Model (2009 GRC) Rebuttal REmoval of New  WH Solar AdjustMI" xfId="6557"/>
    <cellStyle name="_VC 6.15.06 update on 06GRC power costs.xls Chart 1_04 07E Wild Horse Wind Expansion (C) (2)_Electric Rev Req Model (2009 GRC) Rebuttal REmoval of New  WH Solar AdjustMI 2" xfId="6558"/>
    <cellStyle name="_VC 6.15.06 update on 06GRC power costs.xls Chart 1_04 07E Wild Horse Wind Expansion (C) (2)_Electric Rev Req Model (2009 GRC) Rebuttal REmoval of New  WH Solar AdjustMI 2 2" xfId="6559"/>
    <cellStyle name="_VC 6.15.06 update on 06GRC power costs.xls Chart 1_04 07E Wild Horse Wind Expansion (C) (2)_Electric Rev Req Model (2009 GRC) Rebuttal REmoval of New  WH Solar AdjustMI 3" xfId="6560"/>
    <cellStyle name="_VC 6.15.06 update on 06GRC power costs.xls Chart 1_04 07E Wild Horse Wind Expansion (C) (2)_Electric Rev Req Model (2009 GRC) Rebuttal REmoval of New  WH Solar AdjustMI 4" xfId="6561"/>
    <cellStyle name="_VC 6.15.06 update on 06GRC power costs.xls Chart 1_04 07E Wild Horse Wind Expansion (C) (2)_Electric Rev Req Model (2009 GRC) Revised 01-18-2010" xfId="6562"/>
    <cellStyle name="_VC 6.15.06 update on 06GRC power costs.xls Chart 1_04 07E Wild Horse Wind Expansion (C) (2)_Electric Rev Req Model (2009 GRC) Revised 01-18-2010 2" xfId="6563"/>
    <cellStyle name="_VC 6.15.06 update on 06GRC power costs.xls Chart 1_04 07E Wild Horse Wind Expansion (C) (2)_Electric Rev Req Model (2009 GRC) Revised 01-18-2010 2 2" xfId="6564"/>
    <cellStyle name="_VC 6.15.06 update on 06GRC power costs.xls Chart 1_04 07E Wild Horse Wind Expansion (C) (2)_Electric Rev Req Model (2009 GRC) Revised 01-18-2010 3" xfId="6565"/>
    <cellStyle name="_VC 6.15.06 update on 06GRC power costs.xls Chart 1_04 07E Wild Horse Wind Expansion (C) (2)_Electric Rev Req Model (2009 GRC) Revised 01-18-2010 4" xfId="6566"/>
    <cellStyle name="_VC 6.15.06 update on 06GRC power costs.xls Chart 1_04 07E Wild Horse Wind Expansion (C) (2)_Electric Rev Req Model (2010 GRC)" xfId="6567"/>
    <cellStyle name="_VC 6.15.06 update on 06GRC power costs.xls Chart 1_04 07E Wild Horse Wind Expansion (C) (2)_Electric Rev Req Model (2010 GRC) SF" xfId="6568"/>
    <cellStyle name="_VC 6.15.06 update on 06GRC power costs.xls Chart 1_04 07E Wild Horse Wind Expansion (C) (2)_Final Order Electric EXHIBIT A-1" xfId="6569"/>
    <cellStyle name="_VC 6.15.06 update on 06GRC power costs.xls Chart 1_04 07E Wild Horse Wind Expansion (C) (2)_Final Order Electric EXHIBIT A-1 2" xfId="6570"/>
    <cellStyle name="_VC 6.15.06 update on 06GRC power costs.xls Chart 1_04 07E Wild Horse Wind Expansion (C) (2)_Final Order Electric EXHIBIT A-1 2 2" xfId="6571"/>
    <cellStyle name="_VC 6.15.06 update on 06GRC power costs.xls Chart 1_04 07E Wild Horse Wind Expansion (C) (2)_Final Order Electric EXHIBIT A-1 3" xfId="6572"/>
    <cellStyle name="_VC 6.15.06 update on 06GRC power costs.xls Chart 1_04 07E Wild Horse Wind Expansion (C) (2)_Final Order Electric EXHIBIT A-1 4" xfId="6573"/>
    <cellStyle name="_VC 6.15.06 update on 06GRC power costs.xls Chart 1_04 07E Wild Horse Wind Expansion (C) (2)_TENASKA REGULATORY ASSET" xfId="6574"/>
    <cellStyle name="_VC 6.15.06 update on 06GRC power costs.xls Chart 1_04 07E Wild Horse Wind Expansion (C) (2)_TENASKA REGULATORY ASSET 2" xfId="6575"/>
    <cellStyle name="_VC 6.15.06 update on 06GRC power costs.xls Chart 1_04 07E Wild Horse Wind Expansion (C) (2)_TENASKA REGULATORY ASSET 2 2" xfId="6576"/>
    <cellStyle name="_VC 6.15.06 update on 06GRC power costs.xls Chart 1_04 07E Wild Horse Wind Expansion (C) (2)_TENASKA REGULATORY ASSET 3" xfId="6577"/>
    <cellStyle name="_VC 6.15.06 update on 06GRC power costs.xls Chart 1_04 07E Wild Horse Wind Expansion (C) (2)_TENASKA REGULATORY ASSET 4" xfId="6578"/>
    <cellStyle name="_VC 6.15.06 update on 06GRC power costs.xls Chart 1_16.37E Wild Horse Expansion DeferralRevwrkingfile SF" xfId="6579"/>
    <cellStyle name="_VC 6.15.06 update on 06GRC power costs.xls Chart 1_16.37E Wild Horse Expansion DeferralRevwrkingfile SF 2" xfId="6580"/>
    <cellStyle name="_VC 6.15.06 update on 06GRC power costs.xls Chart 1_16.37E Wild Horse Expansion DeferralRevwrkingfile SF 2 2" xfId="6581"/>
    <cellStyle name="_VC 6.15.06 update on 06GRC power costs.xls Chart 1_16.37E Wild Horse Expansion DeferralRevwrkingfile SF 3" xfId="6582"/>
    <cellStyle name="_VC 6.15.06 update on 06GRC power costs.xls Chart 1_16.37E Wild Horse Expansion DeferralRevwrkingfile SF 4" xfId="6583"/>
    <cellStyle name="_VC 6.15.06 update on 06GRC power costs.xls Chart 1_2009 Compliance Filing PCA Exhibits for GRC" xfId="6584"/>
    <cellStyle name="_VC 6.15.06 update on 06GRC power costs.xls Chart 1_2009 Compliance Filing PCA Exhibits for GRC 2" xfId="6585"/>
    <cellStyle name="_VC 6.15.06 update on 06GRC power costs.xls Chart 1_2009 GRC Compl Filing - Exhibit D" xfId="6586"/>
    <cellStyle name="_VC 6.15.06 update on 06GRC power costs.xls Chart 1_2009 GRC Compl Filing - Exhibit D 2" xfId="6587"/>
    <cellStyle name="_VC 6.15.06 update on 06GRC power costs.xls Chart 1_2009 GRC Compl Filing - Exhibit D 3" xfId="6588"/>
    <cellStyle name="_VC 6.15.06 update on 06GRC power costs.xls Chart 1_2010 PTC's July1_Dec31 2010 " xfId="541"/>
    <cellStyle name="_VC 6.15.06 update on 06GRC power costs.xls Chart 1_2010 PTC's Sept10_Aug11 (Version 4)" xfId="542"/>
    <cellStyle name="_VC 6.15.06 update on 06GRC power costs.xls Chart 1_3.01 Income Statement" xfId="543"/>
    <cellStyle name="_VC 6.15.06 update on 06GRC power costs.xls Chart 1_4 31 Regulatory Assets and Liabilities  7 06- Exhibit D" xfId="544"/>
    <cellStyle name="_VC 6.15.06 update on 06GRC power costs.xls Chart 1_4 31 Regulatory Assets and Liabilities  7 06- Exhibit D 2" xfId="6589"/>
    <cellStyle name="_VC 6.15.06 update on 06GRC power costs.xls Chart 1_4 31 Regulatory Assets and Liabilities  7 06- Exhibit D 2 2" xfId="6590"/>
    <cellStyle name="_VC 6.15.06 update on 06GRC power costs.xls Chart 1_4 31 Regulatory Assets and Liabilities  7 06- Exhibit D 3" xfId="6591"/>
    <cellStyle name="_VC 6.15.06 update on 06GRC power costs.xls Chart 1_4 31 Regulatory Assets and Liabilities  7 06- Exhibit D 4" xfId="6592"/>
    <cellStyle name="_VC 6.15.06 update on 06GRC power costs.xls Chart 1_4 31 Regulatory Assets and Liabilities  7 06- Exhibit D_NIM Summary" xfId="6593"/>
    <cellStyle name="_VC 6.15.06 update on 06GRC power costs.xls Chart 1_4 31 Regulatory Assets and Liabilities  7 06- Exhibit D_NIM Summary 2" xfId="6594"/>
    <cellStyle name="_VC 6.15.06 update on 06GRC power costs.xls Chart 1_4 32 Regulatory Assets and Liabilities  7 06- Exhibit D" xfId="545"/>
    <cellStyle name="_VC 6.15.06 update on 06GRC power costs.xls Chart 1_4 32 Regulatory Assets and Liabilities  7 06- Exhibit D 2" xfId="6595"/>
    <cellStyle name="_VC 6.15.06 update on 06GRC power costs.xls Chart 1_4 32 Regulatory Assets and Liabilities  7 06- Exhibit D 2 2" xfId="6596"/>
    <cellStyle name="_VC 6.15.06 update on 06GRC power costs.xls Chart 1_4 32 Regulatory Assets and Liabilities  7 06- Exhibit D 3" xfId="6597"/>
    <cellStyle name="_VC 6.15.06 update on 06GRC power costs.xls Chart 1_4 32 Regulatory Assets and Liabilities  7 06- Exhibit D 4" xfId="6598"/>
    <cellStyle name="_VC 6.15.06 update on 06GRC power costs.xls Chart 1_4 32 Regulatory Assets and Liabilities  7 06- Exhibit D_NIM Summary" xfId="6599"/>
    <cellStyle name="_VC 6.15.06 update on 06GRC power costs.xls Chart 1_4 32 Regulatory Assets and Liabilities  7 06- Exhibit D_NIM Summary 2" xfId="6600"/>
    <cellStyle name="_VC 6.15.06 update on 06GRC power costs.xls Chart 1_ACCOUNTS" xfId="6601"/>
    <cellStyle name="_VC 6.15.06 update on 06GRC power costs.xls Chart 1_Att B to RECs proceeds proposal" xfId="546"/>
    <cellStyle name="_VC 6.15.06 update on 06GRC power costs.xls Chart 1_AURORA Total New" xfId="6602"/>
    <cellStyle name="_VC 6.15.06 update on 06GRC power costs.xls Chart 1_AURORA Total New 2" xfId="6603"/>
    <cellStyle name="_VC 6.15.06 update on 06GRC power costs.xls Chart 1_Backup for Attachment B 2010-09-09" xfId="547"/>
    <cellStyle name="_VC 6.15.06 update on 06GRC power costs.xls Chart 1_Bench Request - Attachment B" xfId="548"/>
    <cellStyle name="_VC 6.15.06 update on 06GRC power costs.xls Chart 1_Book2" xfId="6604"/>
    <cellStyle name="_VC 6.15.06 update on 06GRC power costs.xls Chart 1_Book2 2" xfId="6605"/>
    <cellStyle name="_VC 6.15.06 update on 06GRC power costs.xls Chart 1_Book2 2 2" xfId="6606"/>
    <cellStyle name="_VC 6.15.06 update on 06GRC power costs.xls Chart 1_Book2 3" xfId="6607"/>
    <cellStyle name="_VC 6.15.06 update on 06GRC power costs.xls Chart 1_Book2 4" xfId="6608"/>
    <cellStyle name="_VC 6.15.06 update on 06GRC power costs.xls Chart 1_Book2_Adj Bench DR 3 for Initial Briefs (Electric)" xfId="6609"/>
    <cellStyle name="_VC 6.15.06 update on 06GRC power costs.xls Chart 1_Book2_Adj Bench DR 3 for Initial Briefs (Electric) 2" xfId="6610"/>
    <cellStyle name="_VC 6.15.06 update on 06GRC power costs.xls Chart 1_Book2_Adj Bench DR 3 for Initial Briefs (Electric) 2 2" xfId="6611"/>
    <cellStyle name="_VC 6.15.06 update on 06GRC power costs.xls Chart 1_Book2_Adj Bench DR 3 for Initial Briefs (Electric) 3" xfId="6612"/>
    <cellStyle name="_VC 6.15.06 update on 06GRC power costs.xls Chart 1_Book2_Adj Bench DR 3 for Initial Briefs (Electric) 4" xfId="6613"/>
    <cellStyle name="_VC 6.15.06 update on 06GRC power costs.xls Chart 1_Book2_Electric Rev Req Model (2009 GRC) Rebuttal" xfId="6614"/>
    <cellStyle name="_VC 6.15.06 update on 06GRC power costs.xls Chart 1_Book2_Electric Rev Req Model (2009 GRC) Rebuttal 2" xfId="6615"/>
    <cellStyle name="_VC 6.15.06 update on 06GRC power costs.xls Chart 1_Book2_Electric Rev Req Model (2009 GRC) Rebuttal 2 2" xfId="6616"/>
    <cellStyle name="_VC 6.15.06 update on 06GRC power costs.xls Chart 1_Book2_Electric Rev Req Model (2009 GRC) Rebuttal 3" xfId="6617"/>
    <cellStyle name="_VC 6.15.06 update on 06GRC power costs.xls Chart 1_Book2_Electric Rev Req Model (2009 GRC) Rebuttal 4" xfId="6618"/>
    <cellStyle name="_VC 6.15.06 update on 06GRC power costs.xls Chart 1_Book2_Electric Rev Req Model (2009 GRC) Rebuttal REmoval of New  WH Solar AdjustMI" xfId="6619"/>
    <cellStyle name="_VC 6.15.06 update on 06GRC power costs.xls Chart 1_Book2_Electric Rev Req Model (2009 GRC) Rebuttal REmoval of New  WH Solar AdjustMI 2" xfId="6620"/>
    <cellStyle name="_VC 6.15.06 update on 06GRC power costs.xls Chart 1_Book2_Electric Rev Req Model (2009 GRC) Rebuttal REmoval of New  WH Solar AdjustMI 2 2" xfId="6621"/>
    <cellStyle name="_VC 6.15.06 update on 06GRC power costs.xls Chart 1_Book2_Electric Rev Req Model (2009 GRC) Rebuttal REmoval of New  WH Solar AdjustMI 3" xfId="6622"/>
    <cellStyle name="_VC 6.15.06 update on 06GRC power costs.xls Chart 1_Book2_Electric Rev Req Model (2009 GRC) Rebuttal REmoval of New  WH Solar AdjustMI 4" xfId="6623"/>
    <cellStyle name="_VC 6.15.06 update on 06GRC power costs.xls Chart 1_Book2_Electric Rev Req Model (2009 GRC) Revised 01-18-2010" xfId="6624"/>
    <cellStyle name="_VC 6.15.06 update on 06GRC power costs.xls Chart 1_Book2_Electric Rev Req Model (2009 GRC) Revised 01-18-2010 2" xfId="6625"/>
    <cellStyle name="_VC 6.15.06 update on 06GRC power costs.xls Chart 1_Book2_Electric Rev Req Model (2009 GRC) Revised 01-18-2010 2 2" xfId="6626"/>
    <cellStyle name="_VC 6.15.06 update on 06GRC power costs.xls Chart 1_Book2_Electric Rev Req Model (2009 GRC) Revised 01-18-2010 3" xfId="6627"/>
    <cellStyle name="_VC 6.15.06 update on 06GRC power costs.xls Chart 1_Book2_Electric Rev Req Model (2009 GRC) Revised 01-18-2010 4" xfId="6628"/>
    <cellStyle name="_VC 6.15.06 update on 06GRC power costs.xls Chart 1_Book2_Final Order Electric EXHIBIT A-1" xfId="6629"/>
    <cellStyle name="_VC 6.15.06 update on 06GRC power costs.xls Chart 1_Book2_Final Order Electric EXHIBIT A-1 2" xfId="6630"/>
    <cellStyle name="_VC 6.15.06 update on 06GRC power costs.xls Chart 1_Book2_Final Order Electric EXHIBIT A-1 2 2" xfId="6631"/>
    <cellStyle name="_VC 6.15.06 update on 06GRC power costs.xls Chart 1_Book2_Final Order Electric EXHIBIT A-1 3" xfId="6632"/>
    <cellStyle name="_VC 6.15.06 update on 06GRC power costs.xls Chart 1_Book2_Final Order Electric EXHIBIT A-1 4" xfId="6633"/>
    <cellStyle name="_VC 6.15.06 update on 06GRC power costs.xls Chart 1_Book4" xfId="6634"/>
    <cellStyle name="_VC 6.15.06 update on 06GRC power costs.xls Chart 1_Book4 2" xfId="6635"/>
    <cellStyle name="_VC 6.15.06 update on 06GRC power costs.xls Chart 1_Book4 2 2" xfId="6636"/>
    <cellStyle name="_VC 6.15.06 update on 06GRC power costs.xls Chart 1_Book4 3" xfId="6637"/>
    <cellStyle name="_VC 6.15.06 update on 06GRC power costs.xls Chart 1_Book4 4" xfId="6638"/>
    <cellStyle name="_VC 6.15.06 update on 06GRC power costs.xls Chart 1_Book9" xfId="549"/>
    <cellStyle name="_VC 6.15.06 update on 06GRC power costs.xls Chart 1_Book9 2" xfId="6639"/>
    <cellStyle name="_VC 6.15.06 update on 06GRC power costs.xls Chart 1_Book9 2 2" xfId="6640"/>
    <cellStyle name="_VC 6.15.06 update on 06GRC power costs.xls Chart 1_Book9 3" xfId="6641"/>
    <cellStyle name="_VC 6.15.06 update on 06GRC power costs.xls Chart 1_Book9 4" xfId="6642"/>
    <cellStyle name="_VC 6.15.06 update on 06GRC power costs.xls Chart 1_Chelan PUD Power Costs (8-10)" xfId="6643"/>
    <cellStyle name="_VC 6.15.06 update on 06GRC power costs.xls Chart 1_DWH-08 (Rate Spread &amp; Design Workpapers)" xfId="550"/>
    <cellStyle name="_VC 6.15.06 update on 06GRC power costs.xls Chart 1_Final 2008 PTC Rate Design Workpapers 10.27.08" xfId="551"/>
    <cellStyle name="_VC 6.15.06 update on 06GRC power costs.xls Chart 1_Gas Rev Req Model (2010 GRC)" xfId="6644"/>
    <cellStyle name="_VC 6.15.06 update on 06GRC power costs.xls Chart 1_INPUTS" xfId="552"/>
    <cellStyle name="_VC 6.15.06 update on 06GRC power costs.xls Chart 1_INPUTS 2" xfId="6645"/>
    <cellStyle name="_VC 6.15.06 update on 06GRC power costs.xls Chart 1_INPUTS 2 2" xfId="6646"/>
    <cellStyle name="_VC 6.15.06 update on 06GRC power costs.xls Chart 1_INPUTS 3" xfId="6647"/>
    <cellStyle name="_VC 6.15.06 update on 06GRC power costs.xls Chart 1_Low Income 2010 RevRequirement" xfId="553"/>
    <cellStyle name="_VC 6.15.06 update on 06GRC power costs.xls Chart 1_Low Income 2010 RevRequirement (2)" xfId="554"/>
    <cellStyle name="_VC 6.15.06 update on 06GRC power costs.xls Chart 1_NIM Summary" xfId="6648"/>
    <cellStyle name="_VC 6.15.06 update on 06GRC power costs.xls Chart 1_NIM Summary 09GRC" xfId="6649"/>
    <cellStyle name="_VC 6.15.06 update on 06GRC power costs.xls Chart 1_NIM Summary 09GRC 2" xfId="6650"/>
    <cellStyle name="_VC 6.15.06 update on 06GRC power costs.xls Chart 1_NIM Summary 2" xfId="6651"/>
    <cellStyle name="_VC 6.15.06 update on 06GRC power costs.xls Chart 1_NIM Summary 3" xfId="6652"/>
    <cellStyle name="_VC 6.15.06 update on 06GRC power costs.xls Chart 1_NIM Summary 4" xfId="6653"/>
    <cellStyle name="_VC 6.15.06 update on 06GRC power costs.xls Chart 1_NIM Summary 5" xfId="6654"/>
    <cellStyle name="_VC 6.15.06 update on 06GRC power costs.xls Chart 1_NIM Summary 6" xfId="6655"/>
    <cellStyle name="_VC 6.15.06 update on 06GRC power costs.xls Chart 1_NIM Summary 7" xfId="6656"/>
    <cellStyle name="_VC 6.15.06 update on 06GRC power costs.xls Chart 1_NIM Summary 8" xfId="6657"/>
    <cellStyle name="_VC 6.15.06 update on 06GRC power costs.xls Chart 1_NIM Summary 9" xfId="6658"/>
    <cellStyle name="_VC 6.15.06 update on 06GRC power costs.xls Chart 1_Oct2010toSep2011LwIncLead" xfId="555"/>
    <cellStyle name="_VC 6.15.06 update on 06GRC power costs.xls Chart 1_PCA 10 -  Exhibit D from A Kellogg Jan 2011" xfId="6659"/>
    <cellStyle name="_VC 6.15.06 update on 06GRC power costs.xls Chart 1_PCA 10 -  Exhibit D from A Kellogg July 2011" xfId="6660"/>
    <cellStyle name="_VC 6.15.06 update on 06GRC power costs.xls Chart 1_PCA 10 -  Exhibit D from S Free Rcv'd 12-11" xfId="6661"/>
    <cellStyle name="_VC 6.15.06 update on 06GRC power costs.xls Chart 1_PCA 9 -  Exhibit D April 2010" xfId="6662"/>
    <cellStyle name="_VC 6.15.06 update on 06GRC power costs.xls Chart 1_PCA 9 -  Exhibit D April 2010 (3)" xfId="6663"/>
    <cellStyle name="_VC 6.15.06 update on 06GRC power costs.xls Chart 1_PCA 9 -  Exhibit D April 2010 (3) 2" xfId="6664"/>
    <cellStyle name="_VC 6.15.06 update on 06GRC power costs.xls Chart 1_PCA 9 -  Exhibit D April 2010 2" xfId="6665"/>
    <cellStyle name="_VC 6.15.06 update on 06GRC power costs.xls Chart 1_PCA 9 -  Exhibit D April 2010 3" xfId="6666"/>
    <cellStyle name="_VC 6.15.06 update on 06GRC power costs.xls Chart 1_PCA 9 -  Exhibit D Nov 2010" xfId="6667"/>
    <cellStyle name="_VC 6.15.06 update on 06GRC power costs.xls Chart 1_PCA 9 -  Exhibit D Nov 2010 2" xfId="6668"/>
    <cellStyle name="_VC 6.15.06 update on 06GRC power costs.xls Chart 1_PCA 9 - Exhibit D at August 2010" xfId="6669"/>
    <cellStyle name="_VC 6.15.06 update on 06GRC power costs.xls Chart 1_PCA 9 - Exhibit D at August 2010 2" xfId="6670"/>
    <cellStyle name="_VC 6.15.06 update on 06GRC power costs.xls Chart 1_PCA 9 - Exhibit D June 2010 GRC" xfId="6671"/>
    <cellStyle name="_VC 6.15.06 update on 06GRC power costs.xls Chart 1_PCA 9 - Exhibit D June 2010 GRC 2" xfId="6672"/>
    <cellStyle name="_VC 6.15.06 update on 06GRC power costs.xls Chart 1_Power Costs - Comparison bx Rbtl-Staff-Jt-PC" xfId="6673"/>
    <cellStyle name="_VC 6.15.06 update on 06GRC power costs.xls Chart 1_Power Costs - Comparison bx Rbtl-Staff-Jt-PC 2" xfId="6674"/>
    <cellStyle name="_VC 6.15.06 update on 06GRC power costs.xls Chart 1_Power Costs - Comparison bx Rbtl-Staff-Jt-PC 2 2" xfId="6675"/>
    <cellStyle name="_VC 6.15.06 update on 06GRC power costs.xls Chart 1_Power Costs - Comparison bx Rbtl-Staff-Jt-PC 3" xfId="6676"/>
    <cellStyle name="_VC 6.15.06 update on 06GRC power costs.xls Chart 1_Power Costs - Comparison bx Rbtl-Staff-Jt-PC 4" xfId="6677"/>
    <cellStyle name="_VC 6.15.06 update on 06GRC power costs.xls Chart 1_Power Costs - Comparison bx Rbtl-Staff-Jt-PC_Adj Bench DR 3 for Initial Briefs (Electric)" xfId="6678"/>
    <cellStyle name="_VC 6.15.06 update on 06GRC power costs.xls Chart 1_Power Costs - Comparison bx Rbtl-Staff-Jt-PC_Adj Bench DR 3 for Initial Briefs (Electric) 2" xfId="6679"/>
    <cellStyle name="_VC 6.15.06 update on 06GRC power costs.xls Chart 1_Power Costs - Comparison bx Rbtl-Staff-Jt-PC_Adj Bench DR 3 for Initial Briefs (Electric) 2 2" xfId="6680"/>
    <cellStyle name="_VC 6.15.06 update on 06GRC power costs.xls Chart 1_Power Costs - Comparison bx Rbtl-Staff-Jt-PC_Adj Bench DR 3 for Initial Briefs (Electric) 3" xfId="6681"/>
    <cellStyle name="_VC 6.15.06 update on 06GRC power costs.xls Chart 1_Power Costs - Comparison bx Rbtl-Staff-Jt-PC_Adj Bench DR 3 for Initial Briefs (Electric) 4" xfId="6682"/>
    <cellStyle name="_VC 6.15.06 update on 06GRC power costs.xls Chart 1_Power Costs - Comparison bx Rbtl-Staff-Jt-PC_Electric Rev Req Model (2009 GRC) Rebuttal" xfId="6683"/>
    <cellStyle name="_VC 6.15.06 update on 06GRC power costs.xls Chart 1_Power Costs - Comparison bx Rbtl-Staff-Jt-PC_Electric Rev Req Model (2009 GRC) Rebuttal 2" xfId="6684"/>
    <cellStyle name="_VC 6.15.06 update on 06GRC power costs.xls Chart 1_Power Costs - Comparison bx Rbtl-Staff-Jt-PC_Electric Rev Req Model (2009 GRC) Rebuttal 2 2" xfId="6685"/>
    <cellStyle name="_VC 6.15.06 update on 06GRC power costs.xls Chart 1_Power Costs - Comparison bx Rbtl-Staff-Jt-PC_Electric Rev Req Model (2009 GRC) Rebuttal 3" xfId="6686"/>
    <cellStyle name="_VC 6.15.06 update on 06GRC power costs.xls Chart 1_Power Costs - Comparison bx Rbtl-Staff-Jt-PC_Electric Rev Req Model (2009 GRC) Rebuttal 4" xfId="6687"/>
    <cellStyle name="_VC 6.15.06 update on 06GRC power costs.xls Chart 1_Power Costs - Comparison bx Rbtl-Staff-Jt-PC_Electric Rev Req Model (2009 GRC) Rebuttal REmoval of New  WH Solar AdjustMI" xfId="6688"/>
    <cellStyle name="_VC 6.15.06 update on 06GRC power costs.xls Chart 1_Power Costs - Comparison bx Rbtl-Staff-Jt-PC_Electric Rev Req Model (2009 GRC) Rebuttal REmoval of New  WH Solar AdjustMI 2" xfId="6689"/>
    <cellStyle name="_VC 6.15.06 update on 06GRC power costs.xls Chart 1_Power Costs - Comparison bx Rbtl-Staff-Jt-PC_Electric Rev Req Model (2009 GRC) Rebuttal REmoval of New  WH Solar AdjustMI 2 2" xfId="6690"/>
    <cellStyle name="_VC 6.15.06 update on 06GRC power costs.xls Chart 1_Power Costs - Comparison bx Rbtl-Staff-Jt-PC_Electric Rev Req Model (2009 GRC) Rebuttal REmoval of New  WH Solar AdjustMI 3" xfId="6691"/>
    <cellStyle name="_VC 6.15.06 update on 06GRC power costs.xls Chart 1_Power Costs - Comparison bx Rbtl-Staff-Jt-PC_Electric Rev Req Model (2009 GRC) Rebuttal REmoval of New  WH Solar AdjustMI 4" xfId="6692"/>
    <cellStyle name="_VC 6.15.06 update on 06GRC power costs.xls Chart 1_Power Costs - Comparison bx Rbtl-Staff-Jt-PC_Electric Rev Req Model (2009 GRC) Revised 01-18-2010" xfId="6693"/>
    <cellStyle name="_VC 6.15.06 update on 06GRC power costs.xls Chart 1_Power Costs - Comparison bx Rbtl-Staff-Jt-PC_Electric Rev Req Model (2009 GRC) Revised 01-18-2010 2" xfId="6694"/>
    <cellStyle name="_VC 6.15.06 update on 06GRC power costs.xls Chart 1_Power Costs - Comparison bx Rbtl-Staff-Jt-PC_Electric Rev Req Model (2009 GRC) Revised 01-18-2010 2 2" xfId="6695"/>
    <cellStyle name="_VC 6.15.06 update on 06GRC power costs.xls Chart 1_Power Costs - Comparison bx Rbtl-Staff-Jt-PC_Electric Rev Req Model (2009 GRC) Revised 01-18-2010 3" xfId="6696"/>
    <cellStyle name="_VC 6.15.06 update on 06GRC power costs.xls Chart 1_Power Costs - Comparison bx Rbtl-Staff-Jt-PC_Electric Rev Req Model (2009 GRC) Revised 01-18-2010 4" xfId="6697"/>
    <cellStyle name="_VC 6.15.06 update on 06GRC power costs.xls Chart 1_Power Costs - Comparison bx Rbtl-Staff-Jt-PC_Final Order Electric EXHIBIT A-1" xfId="6698"/>
    <cellStyle name="_VC 6.15.06 update on 06GRC power costs.xls Chart 1_Power Costs - Comparison bx Rbtl-Staff-Jt-PC_Final Order Electric EXHIBIT A-1 2" xfId="6699"/>
    <cellStyle name="_VC 6.15.06 update on 06GRC power costs.xls Chart 1_Power Costs - Comparison bx Rbtl-Staff-Jt-PC_Final Order Electric EXHIBIT A-1 2 2" xfId="6700"/>
    <cellStyle name="_VC 6.15.06 update on 06GRC power costs.xls Chart 1_Power Costs - Comparison bx Rbtl-Staff-Jt-PC_Final Order Electric EXHIBIT A-1 3" xfId="6701"/>
    <cellStyle name="_VC 6.15.06 update on 06GRC power costs.xls Chart 1_Power Costs - Comparison bx Rbtl-Staff-Jt-PC_Final Order Electric EXHIBIT A-1 4" xfId="6702"/>
    <cellStyle name="_VC 6.15.06 update on 06GRC power costs.xls Chart 1_Production Adj 4.37" xfId="556"/>
    <cellStyle name="_VC 6.15.06 update on 06GRC power costs.xls Chart 1_Production Adj 4.37 2" xfId="6703"/>
    <cellStyle name="_VC 6.15.06 update on 06GRC power costs.xls Chart 1_Production Adj 4.37 2 2" xfId="6704"/>
    <cellStyle name="_VC 6.15.06 update on 06GRC power costs.xls Chart 1_Production Adj 4.37 3" xfId="6705"/>
    <cellStyle name="_VC 6.15.06 update on 06GRC power costs.xls Chart 1_Purchased Power Adj 4.03" xfId="557"/>
    <cellStyle name="_VC 6.15.06 update on 06GRC power costs.xls Chart 1_Purchased Power Adj 4.03 2" xfId="6706"/>
    <cellStyle name="_VC 6.15.06 update on 06GRC power costs.xls Chart 1_Purchased Power Adj 4.03 2 2" xfId="6707"/>
    <cellStyle name="_VC 6.15.06 update on 06GRC power costs.xls Chart 1_Purchased Power Adj 4.03 3" xfId="6708"/>
    <cellStyle name="_VC 6.15.06 update on 06GRC power costs.xls Chart 1_Rebuttal Power Costs" xfId="6709"/>
    <cellStyle name="_VC 6.15.06 update on 06GRC power costs.xls Chart 1_Rebuttal Power Costs 2" xfId="6710"/>
    <cellStyle name="_VC 6.15.06 update on 06GRC power costs.xls Chart 1_Rebuttal Power Costs 2 2" xfId="6711"/>
    <cellStyle name="_VC 6.15.06 update on 06GRC power costs.xls Chart 1_Rebuttal Power Costs 3" xfId="6712"/>
    <cellStyle name="_VC 6.15.06 update on 06GRC power costs.xls Chart 1_Rebuttal Power Costs 4" xfId="6713"/>
    <cellStyle name="_VC 6.15.06 update on 06GRC power costs.xls Chart 1_Rebuttal Power Costs_Adj Bench DR 3 for Initial Briefs (Electric)" xfId="6714"/>
    <cellStyle name="_VC 6.15.06 update on 06GRC power costs.xls Chart 1_Rebuttal Power Costs_Adj Bench DR 3 for Initial Briefs (Electric) 2" xfId="6715"/>
    <cellStyle name="_VC 6.15.06 update on 06GRC power costs.xls Chart 1_Rebuttal Power Costs_Adj Bench DR 3 for Initial Briefs (Electric) 2 2" xfId="6716"/>
    <cellStyle name="_VC 6.15.06 update on 06GRC power costs.xls Chart 1_Rebuttal Power Costs_Adj Bench DR 3 for Initial Briefs (Electric) 3" xfId="6717"/>
    <cellStyle name="_VC 6.15.06 update on 06GRC power costs.xls Chart 1_Rebuttal Power Costs_Adj Bench DR 3 for Initial Briefs (Electric) 4" xfId="6718"/>
    <cellStyle name="_VC 6.15.06 update on 06GRC power costs.xls Chart 1_Rebuttal Power Costs_Electric Rev Req Model (2009 GRC) Rebuttal" xfId="6719"/>
    <cellStyle name="_VC 6.15.06 update on 06GRC power costs.xls Chart 1_Rebuttal Power Costs_Electric Rev Req Model (2009 GRC) Rebuttal 2" xfId="6720"/>
    <cellStyle name="_VC 6.15.06 update on 06GRC power costs.xls Chart 1_Rebuttal Power Costs_Electric Rev Req Model (2009 GRC) Rebuttal 2 2" xfId="6721"/>
    <cellStyle name="_VC 6.15.06 update on 06GRC power costs.xls Chart 1_Rebuttal Power Costs_Electric Rev Req Model (2009 GRC) Rebuttal 3" xfId="6722"/>
    <cellStyle name="_VC 6.15.06 update on 06GRC power costs.xls Chart 1_Rebuttal Power Costs_Electric Rev Req Model (2009 GRC) Rebuttal 4" xfId="6723"/>
    <cellStyle name="_VC 6.15.06 update on 06GRC power costs.xls Chart 1_Rebuttal Power Costs_Electric Rev Req Model (2009 GRC) Rebuttal REmoval of New  WH Solar AdjustMI" xfId="6724"/>
    <cellStyle name="_VC 6.15.06 update on 06GRC power costs.xls Chart 1_Rebuttal Power Costs_Electric Rev Req Model (2009 GRC) Rebuttal REmoval of New  WH Solar AdjustMI 2" xfId="6725"/>
    <cellStyle name="_VC 6.15.06 update on 06GRC power costs.xls Chart 1_Rebuttal Power Costs_Electric Rev Req Model (2009 GRC) Rebuttal REmoval of New  WH Solar AdjustMI 2 2" xfId="6726"/>
    <cellStyle name="_VC 6.15.06 update on 06GRC power costs.xls Chart 1_Rebuttal Power Costs_Electric Rev Req Model (2009 GRC) Rebuttal REmoval of New  WH Solar AdjustMI 3" xfId="6727"/>
    <cellStyle name="_VC 6.15.06 update on 06GRC power costs.xls Chart 1_Rebuttal Power Costs_Electric Rev Req Model (2009 GRC) Rebuttal REmoval of New  WH Solar AdjustMI 4" xfId="6728"/>
    <cellStyle name="_VC 6.15.06 update on 06GRC power costs.xls Chart 1_Rebuttal Power Costs_Electric Rev Req Model (2009 GRC) Revised 01-18-2010" xfId="6729"/>
    <cellStyle name="_VC 6.15.06 update on 06GRC power costs.xls Chart 1_Rebuttal Power Costs_Electric Rev Req Model (2009 GRC) Revised 01-18-2010 2" xfId="6730"/>
    <cellStyle name="_VC 6.15.06 update on 06GRC power costs.xls Chart 1_Rebuttal Power Costs_Electric Rev Req Model (2009 GRC) Revised 01-18-2010 2 2" xfId="6731"/>
    <cellStyle name="_VC 6.15.06 update on 06GRC power costs.xls Chart 1_Rebuttal Power Costs_Electric Rev Req Model (2009 GRC) Revised 01-18-2010 3" xfId="6732"/>
    <cellStyle name="_VC 6.15.06 update on 06GRC power costs.xls Chart 1_Rebuttal Power Costs_Electric Rev Req Model (2009 GRC) Revised 01-18-2010 4" xfId="6733"/>
    <cellStyle name="_VC 6.15.06 update on 06GRC power costs.xls Chart 1_Rebuttal Power Costs_Final Order Electric EXHIBIT A-1" xfId="6734"/>
    <cellStyle name="_VC 6.15.06 update on 06GRC power costs.xls Chart 1_Rebuttal Power Costs_Final Order Electric EXHIBIT A-1 2" xfId="6735"/>
    <cellStyle name="_VC 6.15.06 update on 06GRC power costs.xls Chart 1_Rebuttal Power Costs_Final Order Electric EXHIBIT A-1 2 2" xfId="6736"/>
    <cellStyle name="_VC 6.15.06 update on 06GRC power costs.xls Chart 1_Rebuttal Power Costs_Final Order Electric EXHIBIT A-1 3" xfId="6737"/>
    <cellStyle name="_VC 6.15.06 update on 06GRC power costs.xls Chart 1_Rebuttal Power Costs_Final Order Electric EXHIBIT A-1 4" xfId="6738"/>
    <cellStyle name="_VC 6.15.06 update on 06GRC power costs.xls Chart 1_RECS vs PTC's w Interest 6-28-10" xfId="558"/>
    <cellStyle name="_VC 6.15.06 update on 06GRC power costs.xls Chart 1_ROR &amp; CONV FACTOR" xfId="559"/>
    <cellStyle name="_VC 6.15.06 update on 06GRC power costs.xls Chart 1_ROR &amp; CONV FACTOR 2" xfId="6739"/>
    <cellStyle name="_VC 6.15.06 update on 06GRC power costs.xls Chart 1_ROR &amp; CONV FACTOR 2 2" xfId="6740"/>
    <cellStyle name="_VC 6.15.06 update on 06GRC power costs.xls Chart 1_ROR &amp; CONV FACTOR 3" xfId="6741"/>
    <cellStyle name="_VC 6.15.06 update on 06GRC power costs.xls Chart 1_ROR 5.02" xfId="560"/>
    <cellStyle name="_VC 6.15.06 update on 06GRC power costs.xls Chart 1_ROR 5.02 2" xfId="6742"/>
    <cellStyle name="_VC 6.15.06 update on 06GRC power costs.xls Chart 1_ROR 5.02 2 2" xfId="6743"/>
    <cellStyle name="_VC 6.15.06 update on 06GRC power costs.xls Chart 1_ROR 5.02 3" xfId="6744"/>
    <cellStyle name="_VC 6.15.06 update on 06GRC power costs.xls Chart 1_Wind Integration 10GRC" xfId="6745"/>
    <cellStyle name="_VC 6.15.06 update on 06GRC power costs.xls Chart 1_Wind Integration 10GRC 2" xfId="6746"/>
    <cellStyle name="_VC 6.15.06 update on 06GRC power costs.xls Chart 2" xfId="561"/>
    <cellStyle name="_VC 6.15.06 update on 06GRC power costs.xls Chart 2 2" xfId="562"/>
    <cellStyle name="_VC 6.15.06 update on 06GRC power costs.xls Chart 2 2 2" xfId="6747"/>
    <cellStyle name="_VC 6.15.06 update on 06GRC power costs.xls Chart 2 2 2 2" xfId="6748"/>
    <cellStyle name="_VC 6.15.06 update on 06GRC power costs.xls Chart 2 2 3" xfId="6749"/>
    <cellStyle name="_VC 6.15.06 update on 06GRC power costs.xls Chart 2 3" xfId="6750"/>
    <cellStyle name="_VC 6.15.06 update on 06GRC power costs.xls Chart 2 3 2" xfId="6751"/>
    <cellStyle name="_VC 6.15.06 update on 06GRC power costs.xls Chart 2 3 2 2" xfId="6752"/>
    <cellStyle name="_VC 6.15.06 update on 06GRC power costs.xls Chart 2 3 3" xfId="6753"/>
    <cellStyle name="_VC 6.15.06 update on 06GRC power costs.xls Chart 2 3 3 2" xfId="6754"/>
    <cellStyle name="_VC 6.15.06 update on 06GRC power costs.xls Chart 2 3 4" xfId="6755"/>
    <cellStyle name="_VC 6.15.06 update on 06GRC power costs.xls Chart 2 3 4 2" xfId="6756"/>
    <cellStyle name="_VC 6.15.06 update on 06GRC power costs.xls Chart 2 4" xfId="6757"/>
    <cellStyle name="_VC 6.15.06 update on 06GRC power costs.xls Chart 2 4 2" xfId="6758"/>
    <cellStyle name="_VC 6.15.06 update on 06GRC power costs.xls Chart 2 5" xfId="6759"/>
    <cellStyle name="_VC 6.15.06 update on 06GRC power costs.xls Chart 2 6" xfId="6760"/>
    <cellStyle name="_VC 6.15.06 update on 06GRC power costs.xls Chart 2 7" xfId="6761"/>
    <cellStyle name="_VC 6.15.06 update on 06GRC power costs.xls Chart 2_04 07E Wild Horse Wind Expansion (C) (2)" xfId="563"/>
    <cellStyle name="_VC 6.15.06 update on 06GRC power costs.xls Chart 2_04 07E Wild Horse Wind Expansion (C) (2) 2" xfId="6762"/>
    <cellStyle name="_VC 6.15.06 update on 06GRC power costs.xls Chart 2_04 07E Wild Horse Wind Expansion (C) (2) 2 2" xfId="6763"/>
    <cellStyle name="_VC 6.15.06 update on 06GRC power costs.xls Chart 2_04 07E Wild Horse Wind Expansion (C) (2) 3" xfId="6764"/>
    <cellStyle name="_VC 6.15.06 update on 06GRC power costs.xls Chart 2_04 07E Wild Horse Wind Expansion (C) (2) 4" xfId="6765"/>
    <cellStyle name="_VC 6.15.06 update on 06GRC power costs.xls Chart 2_04 07E Wild Horse Wind Expansion (C) (2)_Adj Bench DR 3 for Initial Briefs (Electric)" xfId="6766"/>
    <cellStyle name="_VC 6.15.06 update on 06GRC power costs.xls Chart 2_04 07E Wild Horse Wind Expansion (C) (2)_Adj Bench DR 3 for Initial Briefs (Electric) 2" xfId="6767"/>
    <cellStyle name="_VC 6.15.06 update on 06GRC power costs.xls Chart 2_04 07E Wild Horse Wind Expansion (C) (2)_Adj Bench DR 3 for Initial Briefs (Electric) 2 2" xfId="6768"/>
    <cellStyle name="_VC 6.15.06 update on 06GRC power costs.xls Chart 2_04 07E Wild Horse Wind Expansion (C) (2)_Adj Bench DR 3 for Initial Briefs (Electric) 3" xfId="6769"/>
    <cellStyle name="_VC 6.15.06 update on 06GRC power costs.xls Chart 2_04 07E Wild Horse Wind Expansion (C) (2)_Adj Bench DR 3 for Initial Briefs (Electric) 4" xfId="6770"/>
    <cellStyle name="_VC 6.15.06 update on 06GRC power costs.xls Chart 2_04 07E Wild Horse Wind Expansion (C) (2)_Book1" xfId="6771"/>
    <cellStyle name="_VC 6.15.06 update on 06GRC power costs.xls Chart 2_04 07E Wild Horse Wind Expansion (C) (2)_Electric Rev Req Model (2009 GRC) " xfId="564"/>
    <cellStyle name="_VC 6.15.06 update on 06GRC power costs.xls Chart 2_04 07E Wild Horse Wind Expansion (C) (2)_Electric Rev Req Model (2009 GRC)  2" xfId="6772"/>
    <cellStyle name="_VC 6.15.06 update on 06GRC power costs.xls Chart 2_04 07E Wild Horse Wind Expansion (C) (2)_Electric Rev Req Model (2009 GRC)  2 2" xfId="6773"/>
    <cellStyle name="_VC 6.15.06 update on 06GRC power costs.xls Chart 2_04 07E Wild Horse Wind Expansion (C) (2)_Electric Rev Req Model (2009 GRC)  3" xfId="6774"/>
    <cellStyle name="_VC 6.15.06 update on 06GRC power costs.xls Chart 2_04 07E Wild Horse Wind Expansion (C) (2)_Electric Rev Req Model (2009 GRC)  4" xfId="6775"/>
    <cellStyle name="_VC 6.15.06 update on 06GRC power costs.xls Chart 2_04 07E Wild Horse Wind Expansion (C) (2)_Electric Rev Req Model (2009 GRC) Rebuttal" xfId="6776"/>
    <cellStyle name="_VC 6.15.06 update on 06GRC power costs.xls Chart 2_04 07E Wild Horse Wind Expansion (C) (2)_Electric Rev Req Model (2009 GRC) Rebuttal 2" xfId="6777"/>
    <cellStyle name="_VC 6.15.06 update on 06GRC power costs.xls Chart 2_04 07E Wild Horse Wind Expansion (C) (2)_Electric Rev Req Model (2009 GRC) Rebuttal 2 2" xfId="6778"/>
    <cellStyle name="_VC 6.15.06 update on 06GRC power costs.xls Chart 2_04 07E Wild Horse Wind Expansion (C) (2)_Electric Rev Req Model (2009 GRC) Rebuttal 3" xfId="6779"/>
    <cellStyle name="_VC 6.15.06 update on 06GRC power costs.xls Chart 2_04 07E Wild Horse Wind Expansion (C) (2)_Electric Rev Req Model (2009 GRC) Rebuttal 4" xfId="6780"/>
    <cellStyle name="_VC 6.15.06 update on 06GRC power costs.xls Chart 2_04 07E Wild Horse Wind Expansion (C) (2)_Electric Rev Req Model (2009 GRC) Rebuttal REmoval of New  WH Solar AdjustMI" xfId="6781"/>
    <cellStyle name="_VC 6.15.06 update on 06GRC power costs.xls Chart 2_04 07E Wild Horse Wind Expansion (C) (2)_Electric Rev Req Model (2009 GRC) Rebuttal REmoval of New  WH Solar AdjustMI 2" xfId="6782"/>
    <cellStyle name="_VC 6.15.06 update on 06GRC power costs.xls Chart 2_04 07E Wild Horse Wind Expansion (C) (2)_Electric Rev Req Model (2009 GRC) Rebuttal REmoval of New  WH Solar AdjustMI 2 2" xfId="6783"/>
    <cellStyle name="_VC 6.15.06 update on 06GRC power costs.xls Chart 2_04 07E Wild Horse Wind Expansion (C) (2)_Electric Rev Req Model (2009 GRC) Rebuttal REmoval of New  WH Solar AdjustMI 3" xfId="6784"/>
    <cellStyle name="_VC 6.15.06 update on 06GRC power costs.xls Chart 2_04 07E Wild Horse Wind Expansion (C) (2)_Electric Rev Req Model (2009 GRC) Rebuttal REmoval of New  WH Solar AdjustMI 4" xfId="6785"/>
    <cellStyle name="_VC 6.15.06 update on 06GRC power costs.xls Chart 2_04 07E Wild Horse Wind Expansion (C) (2)_Electric Rev Req Model (2009 GRC) Revised 01-18-2010" xfId="6786"/>
    <cellStyle name="_VC 6.15.06 update on 06GRC power costs.xls Chart 2_04 07E Wild Horse Wind Expansion (C) (2)_Electric Rev Req Model (2009 GRC) Revised 01-18-2010 2" xfId="6787"/>
    <cellStyle name="_VC 6.15.06 update on 06GRC power costs.xls Chart 2_04 07E Wild Horse Wind Expansion (C) (2)_Electric Rev Req Model (2009 GRC) Revised 01-18-2010 2 2" xfId="6788"/>
    <cellStyle name="_VC 6.15.06 update on 06GRC power costs.xls Chart 2_04 07E Wild Horse Wind Expansion (C) (2)_Electric Rev Req Model (2009 GRC) Revised 01-18-2010 3" xfId="6789"/>
    <cellStyle name="_VC 6.15.06 update on 06GRC power costs.xls Chart 2_04 07E Wild Horse Wind Expansion (C) (2)_Electric Rev Req Model (2009 GRC) Revised 01-18-2010 4" xfId="6790"/>
    <cellStyle name="_VC 6.15.06 update on 06GRC power costs.xls Chart 2_04 07E Wild Horse Wind Expansion (C) (2)_Electric Rev Req Model (2010 GRC)" xfId="6791"/>
    <cellStyle name="_VC 6.15.06 update on 06GRC power costs.xls Chart 2_04 07E Wild Horse Wind Expansion (C) (2)_Electric Rev Req Model (2010 GRC) SF" xfId="6792"/>
    <cellStyle name="_VC 6.15.06 update on 06GRC power costs.xls Chart 2_04 07E Wild Horse Wind Expansion (C) (2)_Final Order Electric EXHIBIT A-1" xfId="6793"/>
    <cellStyle name="_VC 6.15.06 update on 06GRC power costs.xls Chart 2_04 07E Wild Horse Wind Expansion (C) (2)_Final Order Electric EXHIBIT A-1 2" xfId="6794"/>
    <cellStyle name="_VC 6.15.06 update on 06GRC power costs.xls Chart 2_04 07E Wild Horse Wind Expansion (C) (2)_Final Order Electric EXHIBIT A-1 2 2" xfId="6795"/>
    <cellStyle name="_VC 6.15.06 update on 06GRC power costs.xls Chart 2_04 07E Wild Horse Wind Expansion (C) (2)_Final Order Electric EXHIBIT A-1 3" xfId="6796"/>
    <cellStyle name="_VC 6.15.06 update on 06GRC power costs.xls Chart 2_04 07E Wild Horse Wind Expansion (C) (2)_Final Order Electric EXHIBIT A-1 4" xfId="6797"/>
    <cellStyle name="_VC 6.15.06 update on 06GRC power costs.xls Chart 2_04 07E Wild Horse Wind Expansion (C) (2)_TENASKA REGULATORY ASSET" xfId="6798"/>
    <cellStyle name="_VC 6.15.06 update on 06GRC power costs.xls Chart 2_04 07E Wild Horse Wind Expansion (C) (2)_TENASKA REGULATORY ASSET 2" xfId="6799"/>
    <cellStyle name="_VC 6.15.06 update on 06GRC power costs.xls Chart 2_04 07E Wild Horse Wind Expansion (C) (2)_TENASKA REGULATORY ASSET 2 2" xfId="6800"/>
    <cellStyle name="_VC 6.15.06 update on 06GRC power costs.xls Chart 2_04 07E Wild Horse Wind Expansion (C) (2)_TENASKA REGULATORY ASSET 3" xfId="6801"/>
    <cellStyle name="_VC 6.15.06 update on 06GRC power costs.xls Chart 2_04 07E Wild Horse Wind Expansion (C) (2)_TENASKA REGULATORY ASSET 4" xfId="6802"/>
    <cellStyle name="_VC 6.15.06 update on 06GRC power costs.xls Chart 2_16.37E Wild Horse Expansion DeferralRevwrkingfile SF" xfId="6803"/>
    <cellStyle name="_VC 6.15.06 update on 06GRC power costs.xls Chart 2_16.37E Wild Horse Expansion DeferralRevwrkingfile SF 2" xfId="6804"/>
    <cellStyle name="_VC 6.15.06 update on 06GRC power costs.xls Chart 2_16.37E Wild Horse Expansion DeferralRevwrkingfile SF 2 2" xfId="6805"/>
    <cellStyle name="_VC 6.15.06 update on 06GRC power costs.xls Chart 2_16.37E Wild Horse Expansion DeferralRevwrkingfile SF 3" xfId="6806"/>
    <cellStyle name="_VC 6.15.06 update on 06GRC power costs.xls Chart 2_16.37E Wild Horse Expansion DeferralRevwrkingfile SF 4" xfId="6807"/>
    <cellStyle name="_VC 6.15.06 update on 06GRC power costs.xls Chart 2_2009 Compliance Filing PCA Exhibits for GRC" xfId="6808"/>
    <cellStyle name="_VC 6.15.06 update on 06GRC power costs.xls Chart 2_2009 Compliance Filing PCA Exhibits for GRC 2" xfId="6809"/>
    <cellStyle name="_VC 6.15.06 update on 06GRC power costs.xls Chart 2_2009 GRC Compl Filing - Exhibit D" xfId="6810"/>
    <cellStyle name="_VC 6.15.06 update on 06GRC power costs.xls Chart 2_2009 GRC Compl Filing - Exhibit D 2" xfId="6811"/>
    <cellStyle name="_VC 6.15.06 update on 06GRC power costs.xls Chart 2_2009 GRC Compl Filing - Exhibit D 3" xfId="6812"/>
    <cellStyle name="_VC 6.15.06 update on 06GRC power costs.xls Chart 2_2010 PTC's July1_Dec31 2010 " xfId="565"/>
    <cellStyle name="_VC 6.15.06 update on 06GRC power costs.xls Chart 2_2010 PTC's Sept10_Aug11 (Version 4)" xfId="566"/>
    <cellStyle name="_VC 6.15.06 update on 06GRC power costs.xls Chart 2_3.01 Income Statement" xfId="567"/>
    <cellStyle name="_VC 6.15.06 update on 06GRC power costs.xls Chart 2_4 31 Regulatory Assets and Liabilities  7 06- Exhibit D" xfId="568"/>
    <cellStyle name="_VC 6.15.06 update on 06GRC power costs.xls Chart 2_4 31 Regulatory Assets and Liabilities  7 06- Exhibit D 2" xfId="6813"/>
    <cellStyle name="_VC 6.15.06 update on 06GRC power costs.xls Chart 2_4 31 Regulatory Assets and Liabilities  7 06- Exhibit D 2 2" xfId="6814"/>
    <cellStyle name="_VC 6.15.06 update on 06GRC power costs.xls Chart 2_4 31 Regulatory Assets and Liabilities  7 06- Exhibit D 3" xfId="6815"/>
    <cellStyle name="_VC 6.15.06 update on 06GRC power costs.xls Chart 2_4 31 Regulatory Assets and Liabilities  7 06- Exhibit D 4" xfId="6816"/>
    <cellStyle name="_VC 6.15.06 update on 06GRC power costs.xls Chart 2_4 31 Regulatory Assets and Liabilities  7 06- Exhibit D_NIM Summary" xfId="6817"/>
    <cellStyle name="_VC 6.15.06 update on 06GRC power costs.xls Chart 2_4 31 Regulatory Assets and Liabilities  7 06- Exhibit D_NIM Summary 2" xfId="6818"/>
    <cellStyle name="_VC 6.15.06 update on 06GRC power costs.xls Chart 2_4 32 Regulatory Assets and Liabilities  7 06- Exhibit D" xfId="569"/>
    <cellStyle name="_VC 6.15.06 update on 06GRC power costs.xls Chart 2_4 32 Regulatory Assets and Liabilities  7 06- Exhibit D 2" xfId="6819"/>
    <cellStyle name="_VC 6.15.06 update on 06GRC power costs.xls Chart 2_4 32 Regulatory Assets and Liabilities  7 06- Exhibit D 2 2" xfId="6820"/>
    <cellStyle name="_VC 6.15.06 update on 06GRC power costs.xls Chart 2_4 32 Regulatory Assets and Liabilities  7 06- Exhibit D 3" xfId="6821"/>
    <cellStyle name="_VC 6.15.06 update on 06GRC power costs.xls Chart 2_4 32 Regulatory Assets and Liabilities  7 06- Exhibit D 4" xfId="6822"/>
    <cellStyle name="_VC 6.15.06 update on 06GRC power costs.xls Chart 2_4 32 Regulatory Assets and Liabilities  7 06- Exhibit D_NIM Summary" xfId="6823"/>
    <cellStyle name="_VC 6.15.06 update on 06GRC power costs.xls Chart 2_4 32 Regulatory Assets and Liabilities  7 06- Exhibit D_NIM Summary 2" xfId="6824"/>
    <cellStyle name="_VC 6.15.06 update on 06GRC power costs.xls Chart 2_ACCOUNTS" xfId="6825"/>
    <cellStyle name="_VC 6.15.06 update on 06GRC power costs.xls Chart 2_Att B to RECs proceeds proposal" xfId="570"/>
    <cellStyle name="_VC 6.15.06 update on 06GRC power costs.xls Chart 2_AURORA Total New" xfId="6826"/>
    <cellStyle name="_VC 6.15.06 update on 06GRC power costs.xls Chart 2_AURORA Total New 2" xfId="6827"/>
    <cellStyle name="_VC 6.15.06 update on 06GRC power costs.xls Chart 2_Backup for Attachment B 2010-09-09" xfId="571"/>
    <cellStyle name="_VC 6.15.06 update on 06GRC power costs.xls Chart 2_Bench Request - Attachment B" xfId="572"/>
    <cellStyle name="_VC 6.15.06 update on 06GRC power costs.xls Chart 2_Book2" xfId="6828"/>
    <cellStyle name="_VC 6.15.06 update on 06GRC power costs.xls Chart 2_Book2 2" xfId="6829"/>
    <cellStyle name="_VC 6.15.06 update on 06GRC power costs.xls Chart 2_Book2 2 2" xfId="6830"/>
    <cellStyle name="_VC 6.15.06 update on 06GRC power costs.xls Chart 2_Book2 3" xfId="6831"/>
    <cellStyle name="_VC 6.15.06 update on 06GRC power costs.xls Chart 2_Book2 4" xfId="6832"/>
    <cellStyle name="_VC 6.15.06 update on 06GRC power costs.xls Chart 2_Book2_Adj Bench DR 3 for Initial Briefs (Electric)" xfId="6833"/>
    <cellStyle name="_VC 6.15.06 update on 06GRC power costs.xls Chart 2_Book2_Adj Bench DR 3 for Initial Briefs (Electric) 2" xfId="6834"/>
    <cellStyle name="_VC 6.15.06 update on 06GRC power costs.xls Chart 2_Book2_Adj Bench DR 3 for Initial Briefs (Electric) 2 2" xfId="6835"/>
    <cellStyle name="_VC 6.15.06 update on 06GRC power costs.xls Chart 2_Book2_Adj Bench DR 3 for Initial Briefs (Electric) 3" xfId="6836"/>
    <cellStyle name="_VC 6.15.06 update on 06GRC power costs.xls Chart 2_Book2_Adj Bench DR 3 for Initial Briefs (Electric) 4" xfId="6837"/>
    <cellStyle name="_VC 6.15.06 update on 06GRC power costs.xls Chart 2_Book2_Electric Rev Req Model (2009 GRC) Rebuttal" xfId="6838"/>
    <cellStyle name="_VC 6.15.06 update on 06GRC power costs.xls Chart 2_Book2_Electric Rev Req Model (2009 GRC) Rebuttal 2" xfId="6839"/>
    <cellStyle name="_VC 6.15.06 update on 06GRC power costs.xls Chart 2_Book2_Electric Rev Req Model (2009 GRC) Rebuttal 2 2" xfId="6840"/>
    <cellStyle name="_VC 6.15.06 update on 06GRC power costs.xls Chart 2_Book2_Electric Rev Req Model (2009 GRC) Rebuttal 3" xfId="6841"/>
    <cellStyle name="_VC 6.15.06 update on 06GRC power costs.xls Chart 2_Book2_Electric Rev Req Model (2009 GRC) Rebuttal 4" xfId="6842"/>
    <cellStyle name="_VC 6.15.06 update on 06GRC power costs.xls Chart 2_Book2_Electric Rev Req Model (2009 GRC) Rebuttal REmoval of New  WH Solar AdjustMI" xfId="6843"/>
    <cellStyle name="_VC 6.15.06 update on 06GRC power costs.xls Chart 2_Book2_Electric Rev Req Model (2009 GRC) Rebuttal REmoval of New  WH Solar AdjustMI 2" xfId="6844"/>
    <cellStyle name="_VC 6.15.06 update on 06GRC power costs.xls Chart 2_Book2_Electric Rev Req Model (2009 GRC) Rebuttal REmoval of New  WH Solar AdjustMI 2 2" xfId="6845"/>
    <cellStyle name="_VC 6.15.06 update on 06GRC power costs.xls Chart 2_Book2_Electric Rev Req Model (2009 GRC) Rebuttal REmoval of New  WH Solar AdjustMI 3" xfId="6846"/>
    <cellStyle name="_VC 6.15.06 update on 06GRC power costs.xls Chart 2_Book2_Electric Rev Req Model (2009 GRC) Rebuttal REmoval of New  WH Solar AdjustMI 4" xfId="6847"/>
    <cellStyle name="_VC 6.15.06 update on 06GRC power costs.xls Chart 2_Book2_Electric Rev Req Model (2009 GRC) Revised 01-18-2010" xfId="6848"/>
    <cellStyle name="_VC 6.15.06 update on 06GRC power costs.xls Chart 2_Book2_Electric Rev Req Model (2009 GRC) Revised 01-18-2010 2" xfId="6849"/>
    <cellStyle name="_VC 6.15.06 update on 06GRC power costs.xls Chart 2_Book2_Electric Rev Req Model (2009 GRC) Revised 01-18-2010 2 2" xfId="6850"/>
    <cellStyle name="_VC 6.15.06 update on 06GRC power costs.xls Chart 2_Book2_Electric Rev Req Model (2009 GRC) Revised 01-18-2010 3" xfId="6851"/>
    <cellStyle name="_VC 6.15.06 update on 06GRC power costs.xls Chart 2_Book2_Electric Rev Req Model (2009 GRC) Revised 01-18-2010 4" xfId="6852"/>
    <cellStyle name="_VC 6.15.06 update on 06GRC power costs.xls Chart 2_Book2_Final Order Electric EXHIBIT A-1" xfId="6853"/>
    <cellStyle name="_VC 6.15.06 update on 06GRC power costs.xls Chart 2_Book2_Final Order Electric EXHIBIT A-1 2" xfId="6854"/>
    <cellStyle name="_VC 6.15.06 update on 06GRC power costs.xls Chart 2_Book2_Final Order Electric EXHIBIT A-1 2 2" xfId="6855"/>
    <cellStyle name="_VC 6.15.06 update on 06GRC power costs.xls Chart 2_Book2_Final Order Electric EXHIBIT A-1 3" xfId="6856"/>
    <cellStyle name="_VC 6.15.06 update on 06GRC power costs.xls Chart 2_Book2_Final Order Electric EXHIBIT A-1 4" xfId="6857"/>
    <cellStyle name="_VC 6.15.06 update on 06GRC power costs.xls Chart 2_Book4" xfId="6858"/>
    <cellStyle name="_VC 6.15.06 update on 06GRC power costs.xls Chart 2_Book4 2" xfId="6859"/>
    <cellStyle name="_VC 6.15.06 update on 06GRC power costs.xls Chart 2_Book4 2 2" xfId="6860"/>
    <cellStyle name="_VC 6.15.06 update on 06GRC power costs.xls Chart 2_Book4 3" xfId="6861"/>
    <cellStyle name="_VC 6.15.06 update on 06GRC power costs.xls Chart 2_Book4 4" xfId="6862"/>
    <cellStyle name="_VC 6.15.06 update on 06GRC power costs.xls Chart 2_Book9" xfId="573"/>
    <cellStyle name="_VC 6.15.06 update on 06GRC power costs.xls Chart 2_Book9 2" xfId="6863"/>
    <cellStyle name="_VC 6.15.06 update on 06GRC power costs.xls Chart 2_Book9 2 2" xfId="6864"/>
    <cellStyle name="_VC 6.15.06 update on 06GRC power costs.xls Chart 2_Book9 3" xfId="6865"/>
    <cellStyle name="_VC 6.15.06 update on 06GRC power costs.xls Chart 2_Book9 4" xfId="6866"/>
    <cellStyle name="_VC 6.15.06 update on 06GRC power costs.xls Chart 2_Chelan PUD Power Costs (8-10)" xfId="6867"/>
    <cellStyle name="_VC 6.15.06 update on 06GRC power costs.xls Chart 2_DWH-08 (Rate Spread &amp; Design Workpapers)" xfId="574"/>
    <cellStyle name="_VC 6.15.06 update on 06GRC power costs.xls Chart 2_Final 2008 PTC Rate Design Workpapers 10.27.08" xfId="575"/>
    <cellStyle name="_VC 6.15.06 update on 06GRC power costs.xls Chart 2_Gas Rev Req Model (2010 GRC)" xfId="6868"/>
    <cellStyle name="_VC 6.15.06 update on 06GRC power costs.xls Chart 2_INPUTS" xfId="576"/>
    <cellStyle name="_VC 6.15.06 update on 06GRC power costs.xls Chart 2_INPUTS 2" xfId="6869"/>
    <cellStyle name="_VC 6.15.06 update on 06GRC power costs.xls Chart 2_INPUTS 2 2" xfId="6870"/>
    <cellStyle name="_VC 6.15.06 update on 06GRC power costs.xls Chart 2_INPUTS 3" xfId="6871"/>
    <cellStyle name="_VC 6.15.06 update on 06GRC power costs.xls Chart 2_Low Income 2010 RevRequirement" xfId="577"/>
    <cellStyle name="_VC 6.15.06 update on 06GRC power costs.xls Chart 2_Low Income 2010 RevRequirement (2)" xfId="578"/>
    <cellStyle name="_VC 6.15.06 update on 06GRC power costs.xls Chart 2_NIM Summary" xfId="6872"/>
    <cellStyle name="_VC 6.15.06 update on 06GRC power costs.xls Chart 2_NIM Summary 09GRC" xfId="6873"/>
    <cellStyle name="_VC 6.15.06 update on 06GRC power costs.xls Chart 2_NIM Summary 09GRC 2" xfId="6874"/>
    <cellStyle name="_VC 6.15.06 update on 06GRC power costs.xls Chart 2_NIM Summary 2" xfId="6875"/>
    <cellStyle name="_VC 6.15.06 update on 06GRC power costs.xls Chart 2_NIM Summary 3" xfId="6876"/>
    <cellStyle name="_VC 6.15.06 update on 06GRC power costs.xls Chart 2_NIM Summary 4" xfId="6877"/>
    <cellStyle name="_VC 6.15.06 update on 06GRC power costs.xls Chart 2_NIM Summary 5" xfId="6878"/>
    <cellStyle name="_VC 6.15.06 update on 06GRC power costs.xls Chart 2_NIM Summary 6" xfId="6879"/>
    <cellStyle name="_VC 6.15.06 update on 06GRC power costs.xls Chart 2_NIM Summary 7" xfId="6880"/>
    <cellStyle name="_VC 6.15.06 update on 06GRC power costs.xls Chart 2_NIM Summary 8" xfId="6881"/>
    <cellStyle name="_VC 6.15.06 update on 06GRC power costs.xls Chart 2_NIM Summary 9" xfId="6882"/>
    <cellStyle name="_VC 6.15.06 update on 06GRC power costs.xls Chart 2_Oct2010toSep2011LwIncLead" xfId="579"/>
    <cellStyle name="_VC 6.15.06 update on 06GRC power costs.xls Chart 2_PCA 10 -  Exhibit D from A Kellogg Jan 2011" xfId="6883"/>
    <cellStyle name="_VC 6.15.06 update on 06GRC power costs.xls Chart 2_PCA 10 -  Exhibit D from A Kellogg July 2011" xfId="6884"/>
    <cellStyle name="_VC 6.15.06 update on 06GRC power costs.xls Chart 2_PCA 10 -  Exhibit D from S Free Rcv'd 12-11" xfId="6885"/>
    <cellStyle name="_VC 6.15.06 update on 06GRC power costs.xls Chart 2_PCA 9 -  Exhibit D April 2010" xfId="6886"/>
    <cellStyle name="_VC 6.15.06 update on 06GRC power costs.xls Chart 2_PCA 9 -  Exhibit D April 2010 (3)" xfId="6887"/>
    <cellStyle name="_VC 6.15.06 update on 06GRC power costs.xls Chart 2_PCA 9 -  Exhibit D April 2010 (3) 2" xfId="6888"/>
    <cellStyle name="_VC 6.15.06 update on 06GRC power costs.xls Chart 2_PCA 9 -  Exhibit D April 2010 2" xfId="6889"/>
    <cellStyle name="_VC 6.15.06 update on 06GRC power costs.xls Chart 2_PCA 9 -  Exhibit D April 2010 3" xfId="6890"/>
    <cellStyle name="_VC 6.15.06 update on 06GRC power costs.xls Chart 2_PCA 9 -  Exhibit D Nov 2010" xfId="6891"/>
    <cellStyle name="_VC 6.15.06 update on 06GRC power costs.xls Chart 2_PCA 9 -  Exhibit D Nov 2010 2" xfId="6892"/>
    <cellStyle name="_VC 6.15.06 update on 06GRC power costs.xls Chart 2_PCA 9 - Exhibit D at August 2010" xfId="6893"/>
    <cellStyle name="_VC 6.15.06 update on 06GRC power costs.xls Chart 2_PCA 9 - Exhibit D at August 2010 2" xfId="6894"/>
    <cellStyle name="_VC 6.15.06 update on 06GRC power costs.xls Chart 2_PCA 9 - Exhibit D June 2010 GRC" xfId="6895"/>
    <cellStyle name="_VC 6.15.06 update on 06GRC power costs.xls Chart 2_PCA 9 - Exhibit D June 2010 GRC 2" xfId="6896"/>
    <cellStyle name="_VC 6.15.06 update on 06GRC power costs.xls Chart 2_Power Costs - Comparison bx Rbtl-Staff-Jt-PC" xfId="6897"/>
    <cellStyle name="_VC 6.15.06 update on 06GRC power costs.xls Chart 2_Power Costs - Comparison bx Rbtl-Staff-Jt-PC 2" xfId="6898"/>
    <cellStyle name="_VC 6.15.06 update on 06GRC power costs.xls Chart 2_Power Costs - Comparison bx Rbtl-Staff-Jt-PC 2 2" xfId="6899"/>
    <cellStyle name="_VC 6.15.06 update on 06GRC power costs.xls Chart 2_Power Costs - Comparison bx Rbtl-Staff-Jt-PC 3" xfId="6900"/>
    <cellStyle name="_VC 6.15.06 update on 06GRC power costs.xls Chart 2_Power Costs - Comparison bx Rbtl-Staff-Jt-PC 4" xfId="6901"/>
    <cellStyle name="_VC 6.15.06 update on 06GRC power costs.xls Chart 2_Power Costs - Comparison bx Rbtl-Staff-Jt-PC_Adj Bench DR 3 for Initial Briefs (Electric)" xfId="6902"/>
    <cellStyle name="_VC 6.15.06 update on 06GRC power costs.xls Chart 2_Power Costs - Comparison bx Rbtl-Staff-Jt-PC_Adj Bench DR 3 for Initial Briefs (Electric) 2" xfId="6903"/>
    <cellStyle name="_VC 6.15.06 update on 06GRC power costs.xls Chart 2_Power Costs - Comparison bx Rbtl-Staff-Jt-PC_Adj Bench DR 3 for Initial Briefs (Electric) 2 2" xfId="6904"/>
    <cellStyle name="_VC 6.15.06 update on 06GRC power costs.xls Chart 2_Power Costs - Comparison bx Rbtl-Staff-Jt-PC_Adj Bench DR 3 for Initial Briefs (Electric) 3" xfId="6905"/>
    <cellStyle name="_VC 6.15.06 update on 06GRC power costs.xls Chart 2_Power Costs - Comparison bx Rbtl-Staff-Jt-PC_Adj Bench DR 3 for Initial Briefs (Electric) 4" xfId="6906"/>
    <cellStyle name="_VC 6.15.06 update on 06GRC power costs.xls Chart 2_Power Costs - Comparison bx Rbtl-Staff-Jt-PC_Electric Rev Req Model (2009 GRC) Rebuttal" xfId="6907"/>
    <cellStyle name="_VC 6.15.06 update on 06GRC power costs.xls Chart 2_Power Costs - Comparison bx Rbtl-Staff-Jt-PC_Electric Rev Req Model (2009 GRC) Rebuttal 2" xfId="6908"/>
    <cellStyle name="_VC 6.15.06 update on 06GRC power costs.xls Chart 2_Power Costs - Comparison bx Rbtl-Staff-Jt-PC_Electric Rev Req Model (2009 GRC) Rebuttal 2 2" xfId="6909"/>
    <cellStyle name="_VC 6.15.06 update on 06GRC power costs.xls Chart 2_Power Costs - Comparison bx Rbtl-Staff-Jt-PC_Electric Rev Req Model (2009 GRC) Rebuttal 3" xfId="6910"/>
    <cellStyle name="_VC 6.15.06 update on 06GRC power costs.xls Chart 2_Power Costs - Comparison bx Rbtl-Staff-Jt-PC_Electric Rev Req Model (2009 GRC) Rebuttal 4" xfId="6911"/>
    <cellStyle name="_VC 6.15.06 update on 06GRC power costs.xls Chart 2_Power Costs - Comparison bx Rbtl-Staff-Jt-PC_Electric Rev Req Model (2009 GRC) Rebuttal REmoval of New  WH Solar AdjustMI" xfId="6912"/>
    <cellStyle name="_VC 6.15.06 update on 06GRC power costs.xls Chart 2_Power Costs - Comparison bx Rbtl-Staff-Jt-PC_Electric Rev Req Model (2009 GRC) Rebuttal REmoval of New  WH Solar AdjustMI 2" xfId="6913"/>
    <cellStyle name="_VC 6.15.06 update on 06GRC power costs.xls Chart 2_Power Costs - Comparison bx Rbtl-Staff-Jt-PC_Electric Rev Req Model (2009 GRC) Rebuttal REmoval of New  WH Solar AdjustMI 2 2" xfId="6914"/>
    <cellStyle name="_VC 6.15.06 update on 06GRC power costs.xls Chart 2_Power Costs - Comparison bx Rbtl-Staff-Jt-PC_Electric Rev Req Model (2009 GRC) Rebuttal REmoval of New  WH Solar AdjustMI 3" xfId="6915"/>
    <cellStyle name="_VC 6.15.06 update on 06GRC power costs.xls Chart 2_Power Costs - Comparison bx Rbtl-Staff-Jt-PC_Electric Rev Req Model (2009 GRC) Rebuttal REmoval of New  WH Solar AdjustMI 4" xfId="6916"/>
    <cellStyle name="_VC 6.15.06 update on 06GRC power costs.xls Chart 2_Power Costs - Comparison bx Rbtl-Staff-Jt-PC_Electric Rev Req Model (2009 GRC) Revised 01-18-2010" xfId="6917"/>
    <cellStyle name="_VC 6.15.06 update on 06GRC power costs.xls Chart 2_Power Costs - Comparison bx Rbtl-Staff-Jt-PC_Electric Rev Req Model (2009 GRC) Revised 01-18-2010 2" xfId="6918"/>
    <cellStyle name="_VC 6.15.06 update on 06GRC power costs.xls Chart 2_Power Costs - Comparison bx Rbtl-Staff-Jt-PC_Electric Rev Req Model (2009 GRC) Revised 01-18-2010 2 2" xfId="6919"/>
    <cellStyle name="_VC 6.15.06 update on 06GRC power costs.xls Chart 2_Power Costs - Comparison bx Rbtl-Staff-Jt-PC_Electric Rev Req Model (2009 GRC) Revised 01-18-2010 3" xfId="6920"/>
    <cellStyle name="_VC 6.15.06 update on 06GRC power costs.xls Chart 2_Power Costs - Comparison bx Rbtl-Staff-Jt-PC_Electric Rev Req Model (2009 GRC) Revised 01-18-2010 4" xfId="6921"/>
    <cellStyle name="_VC 6.15.06 update on 06GRC power costs.xls Chart 2_Power Costs - Comparison bx Rbtl-Staff-Jt-PC_Final Order Electric EXHIBIT A-1" xfId="6922"/>
    <cellStyle name="_VC 6.15.06 update on 06GRC power costs.xls Chart 2_Power Costs - Comparison bx Rbtl-Staff-Jt-PC_Final Order Electric EXHIBIT A-1 2" xfId="6923"/>
    <cellStyle name="_VC 6.15.06 update on 06GRC power costs.xls Chart 2_Power Costs - Comparison bx Rbtl-Staff-Jt-PC_Final Order Electric EXHIBIT A-1 2 2" xfId="6924"/>
    <cellStyle name="_VC 6.15.06 update on 06GRC power costs.xls Chart 2_Power Costs - Comparison bx Rbtl-Staff-Jt-PC_Final Order Electric EXHIBIT A-1 3" xfId="6925"/>
    <cellStyle name="_VC 6.15.06 update on 06GRC power costs.xls Chart 2_Power Costs - Comparison bx Rbtl-Staff-Jt-PC_Final Order Electric EXHIBIT A-1 4" xfId="6926"/>
    <cellStyle name="_VC 6.15.06 update on 06GRC power costs.xls Chart 2_Production Adj 4.37" xfId="580"/>
    <cellStyle name="_VC 6.15.06 update on 06GRC power costs.xls Chart 2_Production Adj 4.37 2" xfId="6927"/>
    <cellStyle name="_VC 6.15.06 update on 06GRC power costs.xls Chart 2_Production Adj 4.37 2 2" xfId="6928"/>
    <cellStyle name="_VC 6.15.06 update on 06GRC power costs.xls Chart 2_Production Adj 4.37 3" xfId="6929"/>
    <cellStyle name="_VC 6.15.06 update on 06GRC power costs.xls Chart 2_Purchased Power Adj 4.03" xfId="581"/>
    <cellStyle name="_VC 6.15.06 update on 06GRC power costs.xls Chart 2_Purchased Power Adj 4.03 2" xfId="6930"/>
    <cellStyle name="_VC 6.15.06 update on 06GRC power costs.xls Chart 2_Purchased Power Adj 4.03 2 2" xfId="6931"/>
    <cellStyle name="_VC 6.15.06 update on 06GRC power costs.xls Chart 2_Purchased Power Adj 4.03 3" xfId="6932"/>
    <cellStyle name="_VC 6.15.06 update on 06GRC power costs.xls Chart 2_Rebuttal Power Costs" xfId="6933"/>
    <cellStyle name="_VC 6.15.06 update on 06GRC power costs.xls Chart 2_Rebuttal Power Costs 2" xfId="6934"/>
    <cellStyle name="_VC 6.15.06 update on 06GRC power costs.xls Chart 2_Rebuttal Power Costs 2 2" xfId="6935"/>
    <cellStyle name="_VC 6.15.06 update on 06GRC power costs.xls Chart 2_Rebuttal Power Costs 3" xfId="6936"/>
    <cellStyle name="_VC 6.15.06 update on 06GRC power costs.xls Chart 2_Rebuttal Power Costs 4" xfId="6937"/>
    <cellStyle name="_VC 6.15.06 update on 06GRC power costs.xls Chart 2_Rebuttal Power Costs_Adj Bench DR 3 for Initial Briefs (Electric)" xfId="6938"/>
    <cellStyle name="_VC 6.15.06 update on 06GRC power costs.xls Chart 2_Rebuttal Power Costs_Adj Bench DR 3 for Initial Briefs (Electric) 2" xfId="6939"/>
    <cellStyle name="_VC 6.15.06 update on 06GRC power costs.xls Chart 2_Rebuttal Power Costs_Adj Bench DR 3 for Initial Briefs (Electric) 2 2" xfId="6940"/>
    <cellStyle name="_VC 6.15.06 update on 06GRC power costs.xls Chart 2_Rebuttal Power Costs_Adj Bench DR 3 for Initial Briefs (Electric) 3" xfId="6941"/>
    <cellStyle name="_VC 6.15.06 update on 06GRC power costs.xls Chart 2_Rebuttal Power Costs_Adj Bench DR 3 for Initial Briefs (Electric) 4" xfId="6942"/>
    <cellStyle name="_VC 6.15.06 update on 06GRC power costs.xls Chart 2_Rebuttal Power Costs_Electric Rev Req Model (2009 GRC) Rebuttal" xfId="6943"/>
    <cellStyle name="_VC 6.15.06 update on 06GRC power costs.xls Chart 2_Rebuttal Power Costs_Electric Rev Req Model (2009 GRC) Rebuttal 2" xfId="6944"/>
    <cellStyle name="_VC 6.15.06 update on 06GRC power costs.xls Chart 2_Rebuttal Power Costs_Electric Rev Req Model (2009 GRC) Rebuttal 2 2" xfId="6945"/>
    <cellStyle name="_VC 6.15.06 update on 06GRC power costs.xls Chart 2_Rebuttal Power Costs_Electric Rev Req Model (2009 GRC) Rebuttal 3" xfId="6946"/>
    <cellStyle name="_VC 6.15.06 update on 06GRC power costs.xls Chart 2_Rebuttal Power Costs_Electric Rev Req Model (2009 GRC) Rebuttal 4" xfId="6947"/>
    <cellStyle name="_VC 6.15.06 update on 06GRC power costs.xls Chart 2_Rebuttal Power Costs_Electric Rev Req Model (2009 GRC) Rebuttal REmoval of New  WH Solar AdjustMI" xfId="6948"/>
    <cellStyle name="_VC 6.15.06 update on 06GRC power costs.xls Chart 2_Rebuttal Power Costs_Electric Rev Req Model (2009 GRC) Rebuttal REmoval of New  WH Solar AdjustMI 2" xfId="6949"/>
    <cellStyle name="_VC 6.15.06 update on 06GRC power costs.xls Chart 2_Rebuttal Power Costs_Electric Rev Req Model (2009 GRC) Rebuttal REmoval of New  WH Solar AdjustMI 2 2" xfId="6950"/>
    <cellStyle name="_VC 6.15.06 update on 06GRC power costs.xls Chart 2_Rebuttal Power Costs_Electric Rev Req Model (2009 GRC) Rebuttal REmoval of New  WH Solar AdjustMI 3" xfId="6951"/>
    <cellStyle name="_VC 6.15.06 update on 06GRC power costs.xls Chart 2_Rebuttal Power Costs_Electric Rev Req Model (2009 GRC) Rebuttal REmoval of New  WH Solar AdjustMI 4" xfId="6952"/>
    <cellStyle name="_VC 6.15.06 update on 06GRC power costs.xls Chart 2_Rebuttal Power Costs_Electric Rev Req Model (2009 GRC) Revised 01-18-2010" xfId="6953"/>
    <cellStyle name="_VC 6.15.06 update on 06GRC power costs.xls Chart 2_Rebuttal Power Costs_Electric Rev Req Model (2009 GRC) Revised 01-18-2010 2" xfId="6954"/>
    <cellStyle name="_VC 6.15.06 update on 06GRC power costs.xls Chart 2_Rebuttal Power Costs_Electric Rev Req Model (2009 GRC) Revised 01-18-2010 2 2" xfId="6955"/>
    <cellStyle name="_VC 6.15.06 update on 06GRC power costs.xls Chart 2_Rebuttal Power Costs_Electric Rev Req Model (2009 GRC) Revised 01-18-2010 3" xfId="6956"/>
    <cellStyle name="_VC 6.15.06 update on 06GRC power costs.xls Chart 2_Rebuttal Power Costs_Electric Rev Req Model (2009 GRC) Revised 01-18-2010 4" xfId="6957"/>
    <cellStyle name="_VC 6.15.06 update on 06GRC power costs.xls Chart 2_Rebuttal Power Costs_Final Order Electric EXHIBIT A-1" xfId="6958"/>
    <cellStyle name="_VC 6.15.06 update on 06GRC power costs.xls Chart 2_Rebuttal Power Costs_Final Order Electric EXHIBIT A-1 2" xfId="6959"/>
    <cellStyle name="_VC 6.15.06 update on 06GRC power costs.xls Chart 2_Rebuttal Power Costs_Final Order Electric EXHIBIT A-1 2 2" xfId="6960"/>
    <cellStyle name="_VC 6.15.06 update on 06GRC power costs.xls Chart 2_Rebuttal Power Costs_Final Order Electric EXHIBIT A-1 3" xfId="6961"/>
    <cellStyle name="_VC 6.15.06 update on 06GRC power costs.xls Chart 2_Rebuttal Power Costs_Final Order Electric EXHIBIT A-1 4" xfId="6962"/>
    <cellStyle name="_VC 6.15.06 update on 06GRC power costs.xls Chart 2_RECS vs PTC's w Interest 6-28-10" xfId="582"/>
    <cellStyle name="_VC 6.15.06 update on 06GRC power costs.xls Chart 2_ROR &amp; CONV FACTOR" xfId="583"/>
    <cellStyle name="_VC 6.15.06 update on 06GRC power costs.xls Chart 2_ROR &amp; CONV FACTOR 2" xfId="6963"/>
    <cellStyle name="_VC 6.15.06 update on 06GRC power costs.xls Chart 2_ROR &amp; CONV FACTOR 2 2" xfId="6964"/>
    <cellStyle name="_VC 6.15.06 update on 06GRC power costs.xls Chart 2_ROR &amp; CONV FACTOR 3" xfId="6965"/>
    <cellStyle name="_VC 6.15.06 update on 06GRC power costs.xls Chart 2_ROR 5.02" xfId="584"/>
    <cellStyle name="_VC 6.15.06 update on 06GRC power costs.xls Chart 2_ROR 5.02 2" xfId="6966"/>
    <cellStyle name="_VC 6.15.06 update on 06GRC power costs.xls Chart 2_ROR 5.02 2 2" xfId="6967"/>
    <cellStyle name="_VC 6.15.06 update on 06GRC power costs.xls Chart 2_ROR 5.02 3" xfId="6968"/>
    <cellStyle name="_VC 6.15.06 update on 06GRC power costs.xls Chart 2_Wind Integration 10GRC" xfId="6969"/>
    <cellStyle name="_VC 6.15.06 update on 06GRC power costs.xls Chart 2_Wind Integration 10GRC 2" xfId="6970"/>
    <cellStyle name="_VC 6.15.06 update on 06GRC power costs.xls Chart 3" xfId="585"/>
    <cellStyle name="_VC 6.15.06 update on 06GRC power costs.xls Chart 3 2" xfId="586"/>
    <cellStyle name="_VC 6.15.06 update on 06GRC power costs.xls Chart 3 2 2" xfId="6971"/>
    <cellStyle name="_VC 6.15.06 update on 06GRC power costs.xls Chart 3 2 2 2" xfId="6972"/>
    <cellStyle name="_VC 6.15.06 update on 06GRC power costs.xls Chart 3 2 3" xfId="6973"/>
    <cellStyle name="_VC 6.15.06 update on 06GRC power costs.xls Chart 3 3" xfId="6974"/>
    <cellStyle name="_VC 6.15.06 update on 06GRC power costs.xls Chart 3 3 2" xfId="6975"/>
    <cellStyle name="_VC 6.15.06 update on 06GRC power costs.xls Chart 3 3 2 2" xfId="6976"/>
    <cellStyle name="_VC 6.15.06 update on 06GRC power costs.xls Chart 3 3 3" xfId="6977"/>
    <cellStyle name="_VC 6.15.06 update on 06GRC power costs.xls Chart 3 3 3 2" xfId="6978"/>
    <cellStyle name="_VC 6.15.06 update on 06GRC power costs.xls Chart 3 3 4" xfId="6979"/>
    <cellStyle name="_VC 6.15.06 update on 06GRC power costs.xls Chart 3 3 4 2" xfId="6980"/>
    <cellStyle name="_VC 6.15.06 update on 06GRC power costs.xls Chart 3 4" xfId="6981"/>
    <cellStyle name="_VC 6.15.06 update on 06GRC power costs.xls Chart 3 4 2" xfId="6982"/>
    <cellStyle name="_VC 6.15.06 update on 06GRC power costs.xls Chart 3 5" xfId="6983"/>
    <cellStyle name="_VC 6.15.06 update on 06GRC power costs.xls Chart 3 6" xfId="6984"/>
    <cellStyle name="_VC 6.15.06 update on 06GRC power costs.xls Chart 3 7" xfId="6985"/>
    <cellStyle name="_VC 6.15.06 update on 06GRC power costs.xls Chart 3_04 07E Wild Horse Wind Expansion (C) (2)" xfId="587"/>
    <cellStyle name="_VC 6.15.06 update on 06GRC power costs.xls Chart 3_04 07E Wild Horse Wind Expansion (C) (2) 2" xfId="6986"/>
    <cellStyle name="_VC 6.15.06 update on 06GRC power costs.xls Chart 3_04 07E Wild Horse Wind Expansion (C) (2) 2 2" xfId="6987"/>
    <cellStyle name="_VC 6.15.06 update on 06GRC power costs.xls Chart 3_04 07E Wild Horse Wind Expansion (C) (2) 3" xfId="6988"/>
    <cellStyle name="_VC 6.15.06 update on 06GRC power costs.xls Chart 3_04 07E Wild Horse Wind Expansion (C) (2) 4" xfId="6989"/>
    <cellStyle name="_VC 6.15.06 update on 06GRC power costs.xls Chart 3_04 07E Wild Horse Wind Expansion (C) (2)_Adj Bench DR 3 for Initial Briefs (Electric)" xfId="6990"/>
    <cellStyle name="_VC 6.15.06 update on 06GRC power costs.xls Chart 3_04 07E Wild Horse Wind Expansion (C) (2)_Adj Bench DR 3 for Initial Briefs (Electric) 2" xfId="6991"/>
    <cellStyle name="_VC 6.15.06 update on 06GRC power costs.xls Chart 3_04 07E Wild Horse Wind Expansion (C) (2)_Adj Bench DR 3 for Initial Briefs (Electric) 2 2" xfId="6992"/>
    <cellStyle name="_VC 6.15.06 update on 06GRC power costs.xls Chart 3_04 07E Wild Horse Wind Expansion (C) (2)_Adj Bench DR 3 for Initial Briefs (Electric) 3" xfId="6993"/>
    <cellStyle name="_VC 6.15.06 update on 06GRC power costs.xls Chart 3_04 07E Wild Horse Wind Expansion (C) (2)_Adj Bench DR 3 for Initial Briefs (Electric) 4" xfId="6994"/>
    <cellStyle name="_VC 6.15.06 update on 06GRC power costs.xls Chart 3_04 07E Wild Horse Wind Expansion (C) (2)_Book1" xfId="6995"/>
    <cellStyle name="_VC 6.15.06 update on 06GRC power costs.xls Chart 3_04 07E Wild Horse Wind Expansion (C) (2)_Electric Rev Req Model (2009 GRC) " xfId="588"/>
    <cellStyle name="_VC 6.15.06 update on 06GRC power costs.xls Chart 3_04 07E Wild Horse Wind Expansion (C) (2)_Electric Rev Req Model (2009 GRC)  2" xfId="6996"/>
    <cellStyle name="_VC 6.15.06 update on 06GRC power costs.xls Chart 3_04 07E Wild Horse Wind Expansion (C) (2)_Electric Rev Req Model (2009 GRC)  2 2" xfId="6997"/>
    <cellStyle name="_VC 6.15.06 update on 06GRC power costs.xls Chart 3_04 07E Wild Horse Wind Expansion (C) (2)_Electric Rev Req Model (2009 GRC)  3" xfId="6998"/>
    <cellStyle name="_VC 6.15.06 update on 06GRC power costs.xls Chart 3_04 07E Wild Horse Wind Expansion (C) (2)_Electric Rev Req Model (2009 GRC)  4" xfId="6999"/>
    <cellStyle name="_VC 6.15.06 update on 06GRC power costs.xls Chart 3_04 07E Wild Horse Wind Expansion (C) (2)_Electric Rev Req Model (2009 GRC) Rebuttal" xfId="7000"/>
    <cellStyle name="_VC 6.15.06 update on 06GRC power costs.xls Chart 3_04 07E Wild Horse Wind Expansion (C) (2)_Electric Rev Req Model (2009 GRC) Rebuttal 2" xfId="7001"/>
    <cellStyle name="_VC 6.15.06 update on 06GRC power costs.xls Chart 3_04 07E Wild Horse Wind Expansion (C) (2)_Electric Rev Req Model (2009 GRC) Rebuttal 2 2" xfId="7002"/>
    <cellStyle name="_VC 6.15.06 update on 06GRC power costs.xls Chart 3_04 07E Wild Horse Wind Expansion (C) (2)_Electric Rev Req Model (2009 GRC) Rebuttal 3" xfId="7003"/>
    <cellStyle name="_VC 6.15.06 update on 06GRC power costs.xls Chart 3_04 07E Wild Horse Wind Expansion (C) (2)_Electric Rev Req Model (2009 GRC) Rebuttal 4" xfId="7004"/>
    <cellStyle name="_VC 6.15.06 update on 06GRC power costs.xls Chart 3_04 07E Wild Horse Wind Expansion (C) (2)_Electric Rev Req Model (2009 GRC) Rebuttal REmoval of New  WH Solar AdjustMI" xfId="7005"/>
    <cellStyle name="_VC 6.15.06 update on 06GRC power costs.xls Chart 3_04 07E Wild Horse Wind Expansion (C) (2)_Electric Rev Req Model (2009 GRC) Rebuttal REmoval of New  WH Solar AdjustMI 2" xfId="7006"/>
    <cellStyle name="_VC 6.15.06 update on 06GRC power costs.xls Chart 3_04 07E Wild Horse Wind Expansion (C) (2)_Electric Rev Req Model (2009 GRC) Rebuttal REmoval of New  WH Solar AdjustMI 2 2" xfId="7007"/>
    <cellStyle name="_VC 6.15.06 update on 06GRC power costs.xls Chart 3_04 07E Wild Horse Wind Expansion (C) (2)_Electric Rev Req Model (2009 GRC) Rebuttal REmoval of New  WH Solar AdjustMI 3" xfId="7008"/>
    <cellStyle name="_VC 6.15.06 update on 06GRC power costs.xls Chart 3_04 07E Wild Horse Wind Expansion (C) (2)_Electric Rev Req Model (2009 GRC) Rebuttal REmoval of New  WH Solar AdjustMI 4" xfId="7009"/>
    <cellStyle name="_VC 6.15.06 update on 06GRC power costs.xls Chart 3_04 07E Wild Horse Wind Expansion (C) (2)_Electric Rev Req Model (2009 GRC) Revised 01-18-2010" xfId="7010"/>
    <cellStyle name="_VC 6.15.06 update on 06GRC power costs.xls Chart 3_04 07E Wild Horse Wind Expansion (C) (2)_Electric Rev Req Model (2009 GRC) Revised 01-18-2010 2" xfId="7011"/>
    <cellStyle name="_VC 6.15.06 update on 06GRC power costs.xls Chart 3_04 07E Wild Horse Wind Expansion (C) (2)_Electric Rev Req Model (2009 GRC) Revised 01-18-2010 2 2" xfId="7012"/>
    <cellStyle name="_VC 6.15.06 update on 06GRC power costs.xls Chart 3_04 07E Wild Horse Wind Expansion (C) (2)_Electric Rev Req Model (2009 GRC) Revised 01-18-2010 3" xfId="7013"/>
    <cellStyle name="_VC 6.15.06 update on 06GRC power costs.xls Chart 3_04 07E Wild Horse Wind Expansion (C) (2)_Electric Rev Req Model (2009 GRC) Revised 01-18-2010 4" xfId="7014"/>
    <cellStyle name="_VC 6.15.06 update on 06GRC power costs.xls Chart 3_04 07E Wild Horse Wind Expansion (C) (2)_Electric Rev Req Model (2010 GRC)" xfId="7015"/>
    <cellStyle name="_VC 6.15.06 update on 06GRC power costs.xls Chart 3_04 07E Wild Horse Wind Expansion (C) (2)_Electric Rev Req Model (2010 GRC) SF" xfId="7016"/>
    <cellStyle name="_VC 6.15.06 update on 06GRC power costs.xls Chart 3_04 07E Wild Horse Wind Expansion (C) (2)_Final Order Electric EXHIBIT A-1" xfId="7017"/>
    <cellStyle name="_VC 6.15.06 update on 06GRC power costs.xls Chart 3_04 07E Wild Horse Wind Expansion (C) (2)_Final Order Electric EXHIBIT A-1 2" xfId="7018"/>
    <cellStyle name="_VC 6.15.06 update on 06GRC power costs.xls Chart 3_04 07E Wild Horse Wind Expansion (C) (2)_Final Order Electric EXHIBIT A-1 2 2" xfId="7019"/>
    <cellStyle name="_VC 6.15.06 update on 06GRC power costs.xls Chart 3_04 07E Wild Horse Wind Expansion (C) (2)_Final Order Electric EXHIBIT A-1 3" xfId="7020"/>
    <cellStyle name="_VC 6.15.06 update on 06GRC power costs.xls Chart 3_04 07E Wild Horse Wind Expansion (C) (2)_Final Order Electric EXHIBIT A-1 4" xfId="7021"/>
    <cellStyle name="_VC 6.15.06 update on 06GRC power costs.xls Chart 3_04 07E Wild Horse Wind Expansion (C) (2)_TENASKA REGULATORY ASSET" xfId="7022"/>
    <cellStyle name="_VC 6.15.06 update on 06GRC power costs.xls Chart 3_04 07E Wild Horse Wind Expansion (C) (2)_TENASKA REGULATORY ASSET 2" xfId="7023"/>
    <cellStyle name="_VC 6.15.06 update on 06GRC power costs.xls Chart 3_04 07E Wild Horse Wind Expansion (C) (2)_TENASKA REGULATORY ASSET 2 2" xfId="7024"/>
    <cellStyle name="_VC 6.15.06 update on 06GRC power costs.xls Chart 3_04 07E Wild Horse Wind Expansion (C) (2)_TENASKA REGULATORY ASSET 3" xfId="7025"/>
    <cellStyle name="_VC 6.15.06 update on 06GRC power costs.xls Chart 3_04 07E Wild Horse Wind Expansion (C) (2)_TENASKA REGULATORY ASSET 4" xfId="7026"/>
    <cellStyle name="_VC 6.15.06 update on 06GRC power costs.xls Chart 3_16.37E Wild Horse Expansion DeferralRevwrkingfile SF" xfId="7027"/>
    <cellStyle name="_VC 6.15.06 update on 06GRC power costs.xls Chart 3_16.37E Wild Horse Expansion DeferralRevwrkingfile SF 2" xfId="7028"/>
    <cellStyle name="_VC 6.15.06 update on 06GRC power costs.xls Chart 3_16.37E Wild Horse Expansion DeferralRevwrkingfile SF 2 2" xfId="7029"/>
    <cellStyle name="_VC 6.15.06 update on 06GRC power costs.xls Chart 3_16.37E Wild Horse Expansion DeferralRevwrkingfile SF 3" xfId="7030"/>
    <cellStyle name="_VC 6.15.06 update on 06GRC power costs.xls Chart 3_16.37E Wild Horse Expansion DeferralRevwrkingfile SF 4" xfId="7031"/>
    <cellStyle name="_VC 6.15.06 update on 06GRC power costs.xls Chart 3_2009 Compliance Filing PCA Exhibits for GRC" xfId="7032"/>
    <cellStyle name="_VC 6.15.06 update on 06GRC power costs.xls Chart 3_2009 Compliance Filing PCA Exhibits for GRC 2" xfId="7033"/>
    <cellStyle name="_VC 6.15.06 update on 06GRC power costs.xls Chart 3_2009 GRC Compl Filing - Exhibit D" xfId="7034"/>
    <cellStyle name="_VC 6.15.06 update on 06GRC power costs.xls Chart 3_2009 GRC Compl Filing - Exhibit D 2" xfId="7035"/>
    <cellStyle name="_VC 6.15.06 update on 06GRC power costs.xls Chart 3_2009 GRC Compl Filing - Exhibit D 3" xfId="7036"/>
    <cellStyle name="_VC 6.15.06 update on 06GRC power costs.xls Chart 3_2010 PTC's July1_Dec31 2010 " xfId="589"/>
    <cellStyle name="_VC 6.15.06 update on 06GRC power costs.xls Chart 3_2010 PTC's Sept10_Aug11 (Version 4)" xfId="590"/>
    <cellStyle name="_VC 6.15.06 update on 06GRC power costs.xls Chart 3_3.01 Income Statement" xfId="591"/>
    <cellStyle name="_VC 6.15.06 update on 06GRC power costs.xls Chart 3_4 31 Regulatory Assets and Liabilities  7 06- Exhibit D" xfId="592"/>
    <cellStyle name="_VC 6.15.06 update on 06GRC power costs.xls Chart 3_4 31 Regulatory Assets and Liabilities  7 06- Exhibit D 2" xfId="7037"/>
    <cellStyle name="_VC 6.15.06 update on 06GRC power costs.xls Chart 3_4 31 Regulatory Assets and Liabilities  7 06- Exhibit D 2 2" xfId="7038"/>
    <cellStyle name="_VC 6.15.06 update on 06GRC power costs.xls Chart 3_4 31 Regulatory Assets and Liabilities  7 06- Exhibit D 3" xfId="7039"/>
    <cellStyle name="_VC 6.15.06 update on 06GRC power costs.xls Chart 3_4 31 Regulatory Assets and Liabilities  7 06- Exhibit D 4" xfId="7040"/>
    <cellStyle name="_VC 6.15.06 update on 06GRC power costs.xls Chart 3_4 31 Regulatory Assets and Liabilities  7 06- Exhibit D_NIM Summary" xfId="7041"/>
    <cellStyle name="_VC 6.15.06 update on 06GRC power costs.xls Chart 3_4 31 Regulatory Assets and Liabilities  7 06- Exhibit D_NIM Summary 2" xfId="7042"/>
    <cellStyle name="_VC 6.15.06 update on 06GRC power costs.xls Chart 3_4 32 Regulatory Assets and Liabilities  7 06- Exhibit D" xfId="593"/>
    <cellStyle name="_VC 6.15.06 update on 06GRC power costs.xls Chart 3_4 32 Regulatory Assets and Liabilities  7 06- Exhibit D 2" xfId="7043"/>
    <cellStyle name="_VC 6.15.06 update on 06GRC power costs.xls Chart 3_4 32 Regulatory Assets and Liabilities  7 06- Exhibit D 2 2" xfId="7044"/>
    <cellStyle name="_VC 6.15.06 update on 06GRC power costs.xls Chart 3_4 32 Regulatory Assets and Liabilities  7 06- Exhibit D 3" xfId="7045"/>
    <cellStyle name="_VC 6.15.06 update on 06GRC power costs.xls Chart 3_4 32 Regulatory Assets and Liabilities  7 06- Exhibit D 4" xfId="7046"/>
    <cellStyle name="_VC 6.15.06 update on 06GRC power costs.xls Chart 3_4 32 Regulatory Assets and Liabilities  7 06- Exhibit D_NIM Summary" xfId="7047"/>
    <cellStyle name="_VC 6.15.06 update on 06GRC power costs.xls Chart 3_4 32 Regulatory Assets and Liabilities  7 06- Exhibit D_NIM Summary 2" xfId="7048"/>
    <cellStyle name="_VC 6.15.06 update on 06GRC power costs.xls Chart 3_ACCOUNTS" xfId="7049"/>
    <cellStyle name="_VC 6.15.06 update on 06GRC power costs.xls Chart 3_Att B to RECs proceeds proposal" xfId="594"/>
    <cellStyle name="_VC 6.15.06 update on 06GRC power costs.xls Chart 3_AURORA Total New" xfId="7050"/>
    <cellStyle name="_VC 6.15.06 update on 06GRC power costs.xls Chart 3_AURORA Total New 2" xfId="7051"/>
    <cellStyle name="_VC 6.15.06 update on 06GRC power costs.xls Chart 3_Backup for Attachment B 2010-09-09" xfId="595"/>
    <cellStyle name="_VC 6.15.06 update on 06GRC power costs.xls Chart 3_Bench Request - Attachment B" xfId="596"/>
    <cellStyle name="_VC 6.15.06 update on 06GRC power costs.xls Chart 3_Book2" xfId="7052"/>
    <cellStyle name="_VC 6.15.06 update on 06GRC power costs.xls Chart 3_Book2 2" xfId="7053"/>
    <cellStyle name="_VC 6.15.06 update on 06GRC power costs.xls Chart 3_Book2 2 2" xfId="7054"/>
    <cellStyle name="_VC 6.15.06 update on 06GRC power costs.xls Chart 3_Book2 3" xfId="7055"/>
    <cellStyle name="_VC 6.15.06 update on 06GRC power costs.xls Chart 3_Book2 4" xfId="7056"/>
    <cellStyle name="_VC 6.15.06 update on 06GRC power costs.xls Chart 3_Book2_Adj Bench DR 3 for Initial Briefs (Electric)" xfId="7057"/>
    <cellStyle name="_VC 6.15.06 update on 06GRC power costs.xls Chart 3_Book2_Adj Bench DR 3 for Initial Briefs (Electric) 2" xfId="7058"/>
    <cellStyle name="_VC 6.15.06 update on 06GRC power costs.xls Chart 3_Book2_Adj Bench DR 3 for Initial Briefs (Electric) 2 2" xfId="7059"/>
    <cellStyle name="_VC 6.15.06 update on 06GRC power costs.xls Chart 3_Book2_Adj Bench DR 3 for Initial Briefs (Electric) 3" xfId="7060"/>
    <cellStyle name="_VC 6.15.06 update on 06GRC power costs.xls Chart 3_Book2_Adj Bench DR 3 for Initial Briefs (Electric) 4" xfId="7061"/>
    <cellStyle name="_VC 6.15.06 update on 06GRC power costs.xls Chart 3_Book2_Electric Rev Req Model (2009 GRC) Rebuttal" xfId="7062"/>
    <cellStyle name="_VC 6.15.06 update on 06GRC power costs.xls Chart 3_Book2_Electric Rev Req Model (2009 GRC) Rebuttal 2" xfId="7063"/>
    <cellStyle name="_VC 6.15.06 update on 06GRC power costs.xls Chart 3_Book2_Electric Rev Req Model (2009 GRC) Rebuttal 2 2" xfId="7064"/>
    <cellStyle name="_VC 6.15.06 update on 06GRC power costs.xls Chart 3_Book2_Electric Rev Req Model (2009 GRC) Rebuttal 3" xfId="7065"/>
    <cellStyle name="_VC 6.15.06 update on 06GRC power costs.xls Chart 3_Book2_Electric Rev Req Model (2009 GRC) Rebuttal 4" xfId="7066"/>
    <cellStyle name="_VC 6.15.06 update on 06GRC power costs.xls Chart 3_Book2_Electric Rev Req Model (2009 GRC) Rebuttal REmoval of New  WH Solar AdjustMI" xfId="7067"/>
    <cellStyle name="_VC 6.15.06 update on 06GRC power costs.xls Chart 3_Book2_Electric Rev Req Model (2009 GRC) Rebuttal REmoval of New  WH Solar AdjustMI 2" xfId="7068"/>
    <cellStyle name="_VC 6.15.06 update on 06GRC power costs.xls Chart 3_Book2_Electric Rev Req Model (2009 GRC) Rebuttal REmoval of New  WH Solar AdjustMI 2 2" xfId="7069"/>
    <cellStyle name="_VC 6.15.06 update on 06GRC power costs.xls Chart 3_Book2_Electric Rev Req Model (2009 GRC) Rebuttal REmoval of New  WH Solar AdjustMI 3" xfId="7070"/>
    <cellStyle name="_VC 6.15.06 update on 06GRC power costs.xls Chart 3_Book2_Electric Rev Req Model (2009 GRC) Rebuttal REmoval of New  WH Solar AdjustMI 4" xfId="7071"/>
    <cellStyle name="_VC 6.15.06 update on 06GRC power costs.xls Chart 3_Book2_Electric Rev Req Model (2009 GRC) Revised 01-18-2010" xfId="7072"/>
    <cellStyle name="_VC 6.15.06 update on 06GRC power costs.xls Chart 3_Book2_Electric Rev Req Model (2009 GRC) Revised 01-18-2010 2" xfId="7073"/>
    <cellStyle name="_VC 6.15.06 update on 06GRC power costs.xls Chart 3_Book2_Electric Rev Req Model (2009 GRC) Revised 01-18-2010 2 2" xfId="7074"/>
    <cellStyle name="_VC 6.15.06 update on 06GRC power costs.xls Chart 3_Book2_Electric Rev Req Model (2009 GRC) Revised 01-18-2010 3" xfId="7075"/>
    <cellStyle name="_VC 6.15.06 update on 06GRC power costs.xls Chart 3_Book2_Electric Rev Req Model (2009 GRC) Revised 01-18-2010 4" xfId="7076"/>
    <cellStyle name="_VC 6.15.06 update on 06GRC power costs.xls Chart 3_Book2_Final Order Electric EXHIBIT A-1" xfId="7077"/>
    <cellStyle name="_VC 6.15.06 update on 06GRC power costs.xls Chart 3_Book2_Final Order Electric EXHIBIT A-1 2" xfId="7078"/>
    <cellStyle name="_VC 6.15.06 update on 06GRC power costs.xls Chart 3_Book2_Final Order Electric EXHIBIT A-1 2 2" xfId="7079"/>
    <cellStyle name="_VC 6.15.06 update on 06GRC power costs.xls Chart 3_Book2_Final Order Electric EXHIBIT A-1 3" xfId="7080"/>
    <cellStyle name="_VC 6.15.06 update on 06GRC power costs.xls Chart 3_Book2_Final Order Electric EXHIBIT A-1 4" xfId="7081"/>
    <cellStyle name="_VC 6.15.06 update on 06GRC power costs.xls Chart 3_Book4" xfId="7082"/>
    <cellStyle name="_VC 6.15.06 update on 06GRC power costs.xls Chart 3_Book4 2" xfId="7083"/>
    <cellStyle name="_VC 6.15.06 update on 06GRC power costs.xls Chart 3_Book4 2 2" xfId="7084"/>
    <cellStyle name="_VC 6.15.06 update on 06GRC power costs.xls Chart 3_Book4 3" xfId="7085"/>
    <cellStyle name="_VC 6.15.06 update on 06GRC power costs.xls Chart 3_Book4 4" xfId="7086"/>
    <cellStyle name="_VC 6.15.06 update on 06GRC power costs.xls Chart 3_Book9" xfId="597"/>
    <cellStyle name="_VC 6.15.06 update on 06GRC power costs.xls Chart 3_Book9 2" xfId="7087"/>
    <cellStyle name="_VC 6.15.06 update on 06GRC power costs.xls Chart 3_Book9 2 2" xfId="7088"/>
    <cellStyle name="_VC 6.15.06 update on 06GRC power costs.xls Chart 3_Book9 3" xfId="7089"/>
    <cellStyle name="_VC 6.15.06 update on 06GRC power costs.xls Chart 3_Book9 4" xfId="7090"/>
    <cellStyle name="_VC 6.15.06 update on 06GRC power costs.xls Chart 3_Chelan PUD Power Costs (8-10)" xfId="7091"/>
    <cellStyle name="_VC 6.15.06 update on 06GRC power costs.xls Chart 3_DWH-08 (Rate Spread &amp; Design Workpapers)" xfId="598"/>
    <cellStyle name="_VC 6.15.06 update on 06GRC power costs.xls Chart 3_Final 2008 PTC Rate Design Workpapers 10.27.08" xfId="599"/>
    <cellStyle name="_VC 6.15.06 update on 06GRC power costs.xls Chart 3_Gas Rev Req Model (2010 GRC)" xfId="7092"/>
    <cellStyle name="_VC 6.15.06 update on 06GRC power costs.xls Chart 3_INPUTS" xfId="600"/>
    <cellStyle name="_VC 6.15.06 update on 06GRC power costs.xls Chart 3_INPUTS 2" xfId="7093"/>
    <cellStyle name="_VC 6.15.06 update on 06GRC power costs.xls Chart 3_INPUTS 2 2" xfId="7094"/>
    <cellStyle name="_VC 6.15.06 update on 06GRC power costs.xls Chart 3_INPUTS 3" xfId="7095"/>
    <cellStyle name="_VC 6.15.06 update on 06GRC power costs.xls Chart 3_Low Income 2010 RevRequirement" xfId="601"/>
    <cellStyle name="_VC 6.15.06 update on 06GRC power costs.xls Chart 3_Low Income 2010 RevRequirement (2)" xfId="602"/>
    <cellStyle name="_VC 6.15.06 update on 06GRC power costs.xls Chart 3_NIM Summary" xfId="7096"/>
    <cellStyle name="_VC 6.15.06 update on 06GRC power costs.xls Chart 3_NIM Summary 09GRC" xfId="7097"/>
    <cellStyle name="_VC 6.15.06 update on 06GRC power costs.xls Chart 3_NIM Summary 09GRC 2" xfId="7098"/>
    <cellStyle name="_VC 6.15.06 update on 06GRC power costs.xls Chart 3_NIM Summary 2" xfId="7099"/>
    <cellStyle name="_VC 6.15.06 update on 06GRC power costs.xls Chart 3_NIM Summary 3" xfId="7100"/>
    <cellStyle name="_VC 6.15.06 update on 06GRC power costs.xls Chart 3_NIM Summary 4" xfId="7101"/>
    <cellStyle name="_VC 6.15.06 update on 06GRC power costs.xls Chart 3_NIM Summary 5" xfId="7102"/>
    <cellStyle name="_VC 6.15.06 update on 06GRC power costs.xls Chart 3_NIM Summary 6" xfId="7103"/>
    <cellStyle name="_VC 6.15.06 update on 06GRC power costs.xls Chart 3_NIM Summary 7" xfId="7104"/>
    <cellStyle name="_VC 6.15.06 update on 06GRC power costs.xls Chart 3_NIM Summary 8" xfId="7105"/>
    <cellStyle name="_VC 6.15.06 update on 06GRC power costs.xls Chart 3_NIM Summary 9" xfId="7106"/>
    <cellStyle name="_VC 6.15.06 update on 06GRC power costs.xls Chart 3_Oct2010toSep2011LwIncLead" xfId="603"/>
    <cellStyle name="_VC 6.15.06 update on 06GRC power costs.xls Chart 3_PCA 10 -  Exhibit D from A Kellogg Jan 2011" xfId="7107"/>
    <cellStyle name="_VC 6.15.06 update on 06GRC power costs.xls Chart 3_PCA 10 -  Exhibit D from A Kellogg July 2011" xfId="7108"/>
    <cellStyle name="_VC 6.15.06 update on 06GRC power costs.xls Chart 3_PCA 10 -  Exhibit D from S Free Rcv'd 12-11" xfId="7109"/>
    <cellStyle name="_VC 6.15.06 update on 06GRC power costs.xls Chart 3_PCA 9 -  Exhibit D April 2010" xfId="7110"/>
    <cellStyle name="_VC 6.15.06 update on 06GRC power costs.xls Chart 3_PCA 9 -  Exhibit D April 2010 (3)" xfId="7111"/>
    <cellStyle name="_VC 6.15.06 update on 06GRC power costs.xls Chart 3_PCA 9 -  Exhibit D April 2010 (3) 2" xfId="7112"/>
    <cellStyle name="_VC 6.15.06 update on 06GRC power costs.xls Chart 3_PCA 9 -  Exhibit D April 2010 2" xfId="7113"/>
    <cellStyle name="_VC 6.15.06 update on 06GRC power costs.xls Chart 3_PCA 9 -  Exhibit D April 2010 3" xfId="7114"/>
    <cellStyle name="_VC 6.15.06 update on 06GRC power costs.xls Chart 3_PCA 9 -  Exhibit D Nov 2010" xfId="7115"/>
    <cellStyle name="_VC 6.15.06 update on 06GRC power costs.xls Chart 3_PCA 9 -  Exhibit D Nov 2010 2" xfId="7116"/>
    <cellStyle name="_VC 6.15.06 update on 06GRC power costs.xls Chart 3_PCA 9 - Exhibit D at August 2010" xfId="7117"/>
    <cellStyle name="_VC 6.15.06 update on 06GRC power costs.xls Chart 3_PCA 9 - Exhibit D at August 2010 2" xfId="7118"/>
    <cellStyle name="_VC 6.15.06 update on 06GRC power costs.xls Chart 3_PCA 9 - Exhibit D June 2010 GRC" xfId="7119"/>
    <cellStyle name="_VC 6.15.06 update on 06GRC power costs.xls Chart 3_PCA 9 - Exhibit D June 2010 GRC 2" xfId="7120"/>
    <cellStyle name="_VC 6.15.06 update on 06GRC power costs.xls Chart 3_Power Costs - Comparison bx Rbtl-Staff-Jt-PC" xfId="7121"/>
    <cellStyle name="_VC 6.15.06 update on 06GRC power costs.xls Chart 3_Power Costs - Comparison bx Rbtl-Staff-Jt-PC 2" xfId="7122"/>
    <cellStyle name="_VC 6.15.06 update on 06GRC power costs.xls Chart 3_Power Costs - Comparison bx Rbtl-Staff-Jt-PC 2 2" xfId="7123"/>
    <cellStyle name="_VC 6.15.06 update on 06GRC power costs.xls Chart 3_Power Costs - Comparison bx Rbtl-Staff-Jt-PC 3" xfId="7124"/>
    <cellStyle name="_VC 6.15.06 update on 06GRC power costs.xls Chart 3_Power Costs - Comparison bx Rbtl-Staff-Jt-PC 4" xfId="7125"/>
    <cellStyle name="_VC 6.15.06 update on 06GRC power costs.xls Chart 3_Power Costs - Comparison bx Rbtl-Staff-Jt-PC_Adj Bench DR 3 for Initial Briefs (Electric)" xfId="7126"/>
    <cellStyle name="_VC 6.15.06 update on 06GRC power costs.xls Chart 3_Power Costs - Comparison bx Rbtl-Staff-Jt-PC_Adj Bench DR 3 for Initial Briefs (Electric) 2" xfId="7127"/>
    <cellStyle name="_VC 6.15.06 update on 06GRC power costs.xls Chart 3_Power Costs - Comparison bx Rbtl-Staff-Jt-PC_Adj Bench DR 3 for Initial Briefs (Electric) 2 2" xfId="7128"/>
    <cellStyle name="_VC 6.15.06 update on 06GRC power costs.xls Chart 3_Power Costs - Comparison bx Rbtl-Staff-Jt-PC_Adj Bench DR 3 for Initial Briefs (Electric) 3" xfId="7129"/>
    <cellStyle name="_VC 6.15.06 update on 06GRC power costs.xls Chart 3_Power Costs - Comparison bx Rbtl-Staff-Jt-PC_Adj Bench DR 3 for Initial Briefs (Electric) 4" xfId="7130"/>
    <cellStyle name="_VC 6.15.06 update on 06GRC power costs.xls Chart 3_Power Costs - Comparison bx Rbtl-Staff-Jt-PC_Electric Rev Req Model (2009 GRC) Rebuttal" xfId="7131"/>
    <cellStyle name="_VC 6.15.06 update on 06GRC power costs.xls Chart 3_Power Costs - Comparison bx Rbtl-Staff-Jt-PC_Electric Rev Req Model (2009 GRC) Rebuttal 2" xfId="7132"/>
    <cellStyle name="_VC 6.15.06 update on 06GRC power costs.xls Chart 3_Power Costs - Comparison bx Rbtl-Staff-Jt-PC_Electric Rev Req Model (2009 GRC) Rebuttal 2 2" xfId="7133"/>
    <cellStyle name="_VC 6.15.06 update on 06GRC power costs.xls Chart 3_Power Costs - Comparison bx Rbtl-Staff-Jt-PC_Electric Rev Req Model (2009 GRC) Rebuttal 3" xfId="7134"/>
    <cellStyle name="_VC 6.15.06 update on 06GRC power costs.xls Chart 3_Power Costs - Comparison bx Rbtl-Staff-Jt-PC_Electric Rev Req Model (2009 GRC) Rebuttal 4" xfId="7135"/>
    <cellStyle name="_VC 6.15.06 update on 06GRC power costs.xls Chart 3_Power Costs - Comparison bx Rbtl-Staff-Jt-PC_Electric Rev Req Model (2009 GRC) Rebuttal REmoval of New  WH Solar AdjustMI" xfId="7136"/>
    <cellStyle name="_VC 6.15.06 update on 06GRC power costs.xls Chart 3_Power Costs - Comparison bx Rbtl-Staff-Jt-PC_Electric Rev Req Model (2009 GRC) Rebuttal REmoval of New  WH Solar AdjustMI 2" xfId="7137"/>
    <cellStyle name="_VC 6.15.06 update on 06GRC power costs.xls Chart 3_Power Costs - Comparison bx Rbtl-Staff-Jt-PC_Electric Rev Req Model (2009 GRC) Rebuttal REmoval of New  WH Solar AdjustMI 2 2" xfId="7138"/>
    <cellStyle name="_VC 6.15.06 update on 06GRC power costs.xls Chart 3_Power Costs - Comparison bx Rbtl-Staff-Jt-PC_Electric Rev Req Model (2009 GRC) Rebuttal REmoval of New  WH Solar AdjustMI 3" xfId="7139"/>
    <cellStyle name="_VC 6.15.06 update on 06GRC power costs.xls Chart 3_Power Costs - Comparison bx Rbtl-Staff-Jt-PC_Electric Rev Req Model (2009 GRC) Rebuttal REmoval of New  WH Solar AdjustMI 4" xfId="7140"/>
    <cellStyle name="_VC 6.15.06 update on 06GRC power costs.xls Chart 3_Power Costs - Comparison bx Rbtl-Staff-Jt-PC_Electric Rev Req Model (2009 GRC) Revised 01-18-2010" xfId="7141"/>
    <cellStyle name="_VC 6.15.06 update on 06GRC power costs.xls Chart 3_Power Costs - Comparison bx Rbtl-Staff-Jt-PC_Electric Rev Req Model (2009 GRC) Revised 01-18-2010 2" xfId="7142"/>
    <cellStyle name="_VC 6.15.06 update on 06GRC power costs.xls Chart 3_Power Costs - Comparison bx Rbtl-Staff-Jt-PC_Electric Rev Req Model (2009 GRC) Revised 01-18-2010 2 2" xfId="7143"/>
    <cellStyle name="_VC 6.15.06 update on 06GRC power costs.xls Chart 3_Power Costs - Comparison bx Rbtl-Staff-Jt-PC_Electric Rev Req Model (2009 GRC) Revised 01-18-2010 3" xfId="7144"/>
    <cellStyle name="_VC 6.15.06 update on 06GRC power costs.xls Chart 3_Power Costs - Comparison bx Rbtl-Staff-Jt-PC_Electric Rev Req Model (2009 GRC) Revised 01-18-2010 4" xfId="7145"/>
    <cellStyle name="_VC 6.15.06 update on 06GRC power costs.xls Chart 3_Power Costs - Comparison bx Rbtl-Staff-Jt-PC_Final Order Electric EXHIBIT A-1" xfId="7146"/>
    <cellStyle name="_VC 6.15.06 update on 06GRC power costs.xls Chart 3_Power Costs - Comparison bx Rbtl-Staff-Jt-PC_Final Order Electric EXHIBIT A-1 2" xfId="7147"/>
    <cellStyle name="_VC 6.15.06 update on 06GRC power costs.xls Chart 3_Power Costs - Comparison bx Rbtl-Staff-Jt-PC_Final Order Electric EXHIBIT A-1 2 2" xfId="7148"/>
    <cellStyle name="_VC 6.15.06 update on 06GRC power costs.xls Chart 3_Power Costs - Comparison bx Rbtl-Staff-Jt-PC_Final Order Electric EXHIBIT A-1 3" xfId="7149"/>
    <cellStyle name="_VC 6.15.06 update on 06GRC power costs.xls Chart 3_Power Costs - Comparison bx Rbtl-Staff-Jt-PC_Final Order Electric EXHIBIT A-1 4" xfId="7150"/>
    <cellStyle name="_VC 6.15.06 update on 06GRC power costs.xls Chart 3_Production Adj 4.37" xfId="604"/>
    <cellStyle name="_VC 6.15.06 update on 06GRC power costs.xls Chart 3_Production Adj 4.37 2" xfId="7151"/>
    <cellStyle name="_VC 6.15.06 update on 06GRC power costs.xls Chart 3_Production Adj 4.37 2 2" xfId="7152"/>
    <cellStyle name="_VC 6.15.06 update on 06GRC power costs.xls Chart 3_Production Adj 4.37 3" xfId="7153"/>
    <cellStyle name="_VC 6.15.06 update on 06GRC power costs.xls Chart 3_Purchased Power Adj 4.03" xfId="605"/>
    <cellStyle name="_VC 6.15.06 update on 06GRC power costs.xls Chart 3_Purchased Power Adj 4.03 2" xfId="7154"/>
    <cellStyle name="_VC 6.15.06 update on 06GRC power costs.xls Chart 3_Purchased Power Adj 4.03 2 2" xfId="7155"/>
    <cellStyle name="_VC 6.15.06 update on 06GRC power costs.xls Chart 3_Purchased Power Adj 4.03 3" xfId="7156"/>
    <cellStyle name="_VC 6.15.06 update on 06GRC power costs.xls Chart 3_Rebuttal Power Costs" xfId="7157"/>
    <cellStyle name="_VC 6.15.06 update on 06GRC power costs.xls Chart 3_Rebuttal Power Costs 2" xfId="7158"/>
    <cellStyle name="_VC 6.15.06 update on 06GRC power costs.xls Chart 3_Rebuttal Power Costs 2 2" xfId="7159"/>
    <cellStyle name="_VC 6.15.06 update on 06GRC power costs.xls Chart 3_Rebuttal Power Costs 3" xfId="7160"/>
    <cellStyle name="_VC 6.15.06 update on 06GRC power costs.xls Chart 3_Rebuttal Power Costs 4" xfId="7161"/>
    <cellStyle name="_VC 6.15.06 update on 06GRC power costs.xls Chart 3_Rebuttal Power Costs_Adj Bench DR 3 for Initial Briefs (Electric)" xfId="7162"/>
    <cellStyle name="_VC 6.15.06 update on 06GRC power costs.xls Chart 3_Rebuttal Power Costs_Adj Bench DR 3 for Initial Briefs (Electric) 2" xfId="7163"/>
    <cellStyle name="_VC 6.15.06 update on 06GRC power costs.xls Chart 3_Rebuttal Power Costs_Adj Bench DR 3 for Initial Briefs (Electric) 2 2" xfId="7164"/>
    <cellStyle name="_VC 6.15.06 update on 06GRC power costs.xls Chart 3_Rebuttal Power Costs_Adj Bench DR 3 for Initial Briefs (Electric) 3" xfId="7165"/>
    <cellStyle name="_VC 6.15.06 update on 06GRC power costs.xls Chart 3_Rebuttal Power Costs_Adj Bench DR 3 for Initial Briefs (Electric) 4" xfId="7166"/>
    <cellStyle name="_VC 6.15.06 update on 06GRC power costs.xls Chart 3_Rebuttal Power Costs_Electric Rev Req Model (2009 GRC) Rebuttal" xfId="7167"/>
    <cellStyle name="_VC 6.15.06 update on 06GRC power costs.xls Chart 3_Rebuttal Power Costs_Electric Rev Req Model (2009 GRC) Rebuttal 2" xfId="7168"/>
    <cellStyle name="_VC 6.15.06 update on 06GRC power costs.xls Chart 3_Rebuttal Power Costs_Electric Rev Req Model (2009 GRC) Rebuttal 2 2" xfId="7169"/>
    <cellStyle name="_VC 6.15.06 update on 06GRC power costs.xls Chart 3_Rebuttal Power Costs_Electric Rev Req Model (2009 GRC) Rebuttal 3" xfId="7170"/>
    <cellStyle name="_VC 6.15.06 update on 06GRC power costs.xls Chart 3_Rebuttal Power Costs_Electric Rev Req Model (2009 GRC) Rebuttal 4" xfId="7171"/>
    <cellStyle name="_VC 6.15.06 update on 06GRC power costs.xls Chart 3_Rebuttal Power Costs_Electric Rev Req Model (2009 GRC) Rebuttal REmoval of New  WH Solar AdjustMI" xfId="7172"/>
    <cellStyle name="_VC 6.15.06 update on 06GRC power costs.xls Chart 3_Rebuttal Power Costs_Electric Rev Req Model (2009 GRC) Rebuttal REmoval of New  WH Solar AdjustMI 2" xfId="7173"/>
    <cellStyle name="_VC 6.15.06 update on 06GRC power costs.xls Chart 3_Rebuttal Power Costs_Electric Rev Req Model (2009 GRC) Rebuttal REmoval of New  WH Solar AdjustMI 2 2" xfId="7174"/>
    <cellStyle name="_VC 6.15.06 update on 06GRC power costs.xls Chart 3_Rebuttal Power Costs_Electric Rev Req Model (2009 GRC) Rebuttal REmoval of New  WH Solar AdjustMI 3" xfId="7175"/>
    <cellStyle name="_VC 6.15.06 update on 06GRC power costs.xls Chart 3_Rebuttal Power Costs_Electric Rev Req Model (2009 GRC) Rebuttal REmoval of New  WH Solar AdjustMI 4" xfId="7176"/>
    <cellStyle name="_VC 6.15.06 update on 06GRC power costs.xls Chart 3_Rebuttal Power Costs_Electric Rev Req Model (2009 GRC) Revised 01-18-2010" xfId="7177"/>
    <cellStyle name="_VC 6.15.06 update on 06GRC power costs.xls Chart 3_Rebuttal Power Costs_Electric Rev Req Model (2009 GRC) Revised 01-18-2010 2" xfId="7178"/>
    <cellStyle name="_VC 6.15.06 update on 06GRC power costs.xls Chart 3_Rebuttal Power Costs_Electric Rev Req Model (2009 GRC) Revised 01-18-2010 2 2" xfId="7179"/>
    <cellStyle name="_VC 6.15.06 update on 06GRC power costs.xls Chart 3_Rebuttal Power Costs_Electric Rev Req Model (2009 GRC) Revised 01-18-2010 3" xfId="7180"/>
    <cellStyle name="_VC 6.15.06 update on 06GRC power costs.xls Chart 3_Rebuttal Power Costs_Electric Rev Req Model (2009 GRC) Revised 01-18-2010 4" xfId="7181"/>
    <cellStyle name="_VC 6.15.06 update on 06GRC power costs.xls Chart 3_Rebuttal Power Costs_Final Order Electric EXHIBIT A-1" xfId="7182"/>
    <cellStyle name="_VC 6.15.06 update on 06GRC power costs.xls Chart 3_Rebuttal Power Costs_Final Order Electric EXHIBIT A-1 2" xfId="7183"/>
    <cellStyle name="_VC 6.15.06 update on 06GRC power costs.xls Chart 3_Rebuttal Power Costs_Final Order Electric EXHIBIT A-1 2 2" xfId="7184"/>
    <cellStyle name="_VC 6.15.06 update on 06GRC power costs.xls Chart 3_Rebuttal Power Costs_Final Order Electric EXHIBIT A-1 3" xfId="7185"/>
    <cellStyle name="_VC 6.15.06 update on 06GRC power costs.xls Chart 3_Rebuttal Power Costs_Final Order Electric EXHIBIT A-1 4" xfId="7186"/>
    <cellStyle name="_VC 6.15.06 update on 06GRC power costs.xls Chart 3_RECS vs PTC's w Interest 6-28-10" xfId="606"/>
    <cellStyle name="_VC 6.15.06 update on 06GRC power costs.xls Chart 3_ROR &amp; CONV FACTOR" xfId="607"/>
    <cellStyle name="_VC 6.15.06 update on 06GRC power costs.xls Chart 3_ROR &amp; CONV FACTOR 2" xfId="7187"/>
    <cellStyle name="_VC 6.15.06 update on 06GRC power costs.xls Chart 3_ROR &amp; CONV FACTOR 2 2" xfId="7188"/>
    <cellStyle name="_VC 6.15.06 update on 06GRC power costs.xls Chart 3_ROR &amp; CONV FACTOR 3" xfId="7189"/>
    <cellStyle name="_VC 6.15.06 update on 06GRC power costs.xls Chart 3_ROR 5.02" xfId="608"/>
    <cellStyle name="_VC 6.15.06 update on 06GRC power costs.xls Chart 3_ROR 5.02 2" xfId="7190"/>
    <cellStyle name="_VC 6.15.06 update on 06GRC power costs.xls Chart 3_ROR 5.02 2 2" xfId="7191"/>
    <cellStyle name="_VC 6.15.06 update on 06GRC power costs.xls Chart 3_ROR 5.02 3" xfId="7192"/>
    <cellStyle name="_VC 6.15.06 update on 06GRC power costs.xls Chart 3_Wind Integration 10GRC" xfId="7193"/>
    <cellStyle name="_VC 6.15.06 update on 06GRC power costs.xls Chart 3_Wind Integration 10GRC 2" xfId="7194"/>
    <cellStyle name="_Worksheet" xfId="7195"/>
    <cellStyle name="_Worksheet 2" xfId="7196"/>
    <cellStyle name="_Worksheet_Chelan PUD Power Costs (8-10)" xfId="7197"/>
    <cellStyle name="_Worksheet_NIM Summary" xfId="7198"/>
    <cellStyle name="_Worksheet_NIM Summary 2" xfId="7199"/>
    <cellStyle name="_Worksheet_Transmission Workbook for May BOD" xfId="7200"/>
    <cellStyle name="_Worksheet_Transmission Workbook for May BOD 2" xfId="7201"/>
    <cellStyle name="_Worksheet_Wind Integration 10GRC" xfId="7202"/>
    <cellStyle name="_Worksheet_Wind Integration 10GRC 2" xfId="7203"/>
    <cellStyle name="0,0_x000d__x000a_NA_x000d__x000a_" xfId="609"/>
    <cellStyle name="0,0_x000d__x000a_NA_x000d__x000a_ 2" xfId="7204"/>
    <cellStyle name="0000" xfId="610"/>
    <cellStyle name="000000" xfId="611"/>
    <cellStyle name="14BLIN - Style8" xfId="612"/>
    <cellStyle name="14-BT - Style1" xfId="613"/>
    <cellStyle name="20% - Accent1 2" xfId="614"/>
    <cellStyle name="20% - Accent1 2 2" xfId="615"/>
    <cellStyle name="20% - Accent1 2 2 2" xfId="7205"/>
    <cellStyle name="20% - Accent1 2 2 3" xfId="7206"/>
    <cellStyle name="20% - Accent1 2 3" xfId="7207"/>
    <cellStyle name="20% - Accent1 2 3 2" xfId="7208"/>
    <cellStyle name="20% - Accent1 2 4" xfId="7209"/>
    <cellStyle name="20% - Accent1 2 4 2" xfId="7210"/>
    <cellStyle name="20% - Accent1 2 5" xfId="7211"/>
    <cellStyle name="20% - Accent1 2_2009 GRC Compl Filing - Exhibit D" xfId="7212"/>
    <cellStyle name="20% - Accent1 3" xfId="616"/>
    <cellStyle name="20% - Accent1 3 2" xfId="617"/>
    <cellStyle name="20% - Accent1 3 3" xfId="7213"/>
    <cellStyle name="20% - Accent1 3 4" xfId="7214"/>
    <cellStyle name="20% - Accent1 4" xfId="618"/>
    <cellStyle name="20% - Accent1 4 2" xfId="7215"/>
    <cellStyle name="20% - Accent1 4 2 2" xfId="7216"/>
    <cellStyle name="20% - Accent1 4 2 3" xfId="7217"/>
    <cellStyle name="20% - Accent1 4 2 4" xfId="7218"/>
    <cellStyle name="20% - Accent1 4 3" xfId="7219"/>
    <cellStyle name="20% - Accent1 4 3 2" xfId="7220"/>
    <cellStyle name="20% - Accent1 4 4" xfId="7221"/>
    <cellStyle name="20% - Accent1 4 5" xfId="7222"/>
    <cellStyle name="20% - Accent1 4 6" xfId="7223"/>
    <cellStyle name="20% - Accent1 4 7" xfId="7224"/>
    <cellStyle name="20% - Accent1 4 8" xfId="7225"/>
    <cellStyle name="20% - Accent1 5" xfId="7226"/>
    <cellStyle name="20% - Accent1 5 2" xfId="7227"/>
    <cellStyle name="20% - Accent1 6" xfId="7228"/>
    <cellStyle name="20% - Accent1 7" xfId="7229"/>
    <cellStyle name="20% - Accent1 8" xfId="7230"/>
    <cellStyle name="20% - Accent1 9" xfId="7231"/>
    <cellStyle name="20% - Accent2 2" xfId="619"/>
    <cellStyle name="20% - Accent2 2 2" xfId="620"/>
    <cellStyle name="20% - Accent2 2 2 2" xfId="7232"/>
    <cellStyle name="20% - Accent2 2 2 3" xfId="7233"/>
    <cellStyle name="20% - Accent2 2 3" xfId="7234"/>
    <cellStyle name="20% - Accent2 2 3 2" xfId="7235"/>
    <cellStyle name="20% - Accent2 2 4" xfId="7236"/>
    <cellStyle name="20% - Accent2 2 4 2" xfId="7237"/>
    <cellStyle name="20% - Accent2 2 5" xfId="7238"/>
    <cellStyle name="20% - Accent2 2_2009 GRC Compl Filing - Exhibit D" xfId="7239"/>
    <cellStyle name="20% - Accent2 3" xfId="621"/>
    <cellStyle name="20% - Accent2 3 2" xfId="622"/>
    <cellStyle name="20% - Accent2 3 3" xfId="7240"/>
    <cellStyle name="20% - Accent2 3 4" xfId="7241"/>
    <cellStyle name="20% - Accent2 4" xfId="623"/>
    <cellStyle name="20% - Accent2 4 2" xfId="7242"/>
    <cellStyle name="20% - Accent2 4 2 2" xfId="7243"/>
    <cellStyle name="20% - Accent2 4 2 3" xfId="7244"/>
    <cellStyle name="20% - Accent2 4 2 4" xfId="7245"/>
    <cellStyle name="20% - Accent2 4 3" xfId="7246"/>
    <cellStyle name="20% - Accent2 4 3 2" xfId="7247"/>
    <cellStyle name="20% - Accent2 4 4" xfId="7248"/>
    <cellStyle name="20% - Accent2 4 5" xfId="7249"/>
    <cellStyle name="20% - Accent2 4 6" xfId="7250"/>
    <cellStyle name="20% - Accent2 4 7" xfId="7251"/>
    <cellStyle name="20% - Accent2 4 8" xfId="7252"/>
    <cellStyle name="20% - Accent2 5" xfId="7253"/>
    <cellStyle name="20% - Accent2 5 2" xfId="7254"/>
    <cellStyle name="20% - Accent2 6" xfId="7255"/>
    <cellStyle name="20% - Accent2 7" xfId="7256"/>
    <cellStyle name="20% - Accent2 8" xfId="7257"/>
    <cellStyle name="20% - Accent2 9" xfId="7258"/>
    <cellStyle name="20% - Accent3 2" xfId="624"/>
    <cellStyle name="20% - Accent3 2 2" xfId="625"/>
    <cellStyle name="20% - Accent3 2 2 2" xfId="7259"/>
    <cellStyle name="20% - Accent3 2 2 3" xfId="7260"/>
    <cellStyle name="20% - Accent3 2 3" xfId="7261"/>
    <cellStyle name="20% - Accent3 2 3 2" xfId="7262"/>
    <cellStyle name="20% - Accent3 2 4" xfId="7263"/>
    <cellStyle name="20% - Accent3 2 4 2" xfId="7264"/>
    <cellStyle name="20% - Accent3 2 5" xfId="7265"/>
    <cellStyle name="20% - Accent3 2_2009 GRC Compl Filing - Exhibit D" xfId="7266"/>
    <cellStyle name="20% - Accent3 3" xfId="626"/>
    <cellStyle name="20% - Accent3 3 2" xfId="627"/>
    <cellStyle name="20% - Accent3 3 3" xfId="7267"/>
    <cellStyle name="20% - Accent3 3 4" xfId="7268"/>
    <cellStyle name="20% - Accent3 4" xfId="628"/>
    <cellStyle name="20% - Accent3 4 2" xfId="7269"/>
    <cellStyle name="20% - Accent3 4 2 2" xfId="7270"/>
    <cellStyle name="20% - Accent3 4 2 3" xfId="7271"/>
    <cellStyle name="20% - Accent3 4 2 4" xfId="7272"/>
    <cellStyle name="20% - Accent3 4 3" xfId="7273"/>
    <cellStyle name="20% - Accent3 4 3 2" xfId="7274"/>
    <cellStyle name="20% - Accent3 4 4" xfId="7275"/>
    <cellStyle name="20% - Accent3 4 5" xfId="7276"/>
    <cellStyle name="20% - Accent3 4 6" xfId="7277"/>
    <cellStyle name="20% - Accent3 4 7" xfId="7278"/>
    <cellStyle name="20% - Accent3 4 8" xfId="7279"/>
    <cellStyle name="20% - Accent3 5" xfId="7280"/>
    <cellStyle name="20% - Accent3 5 2" xfId="7281"/>
    <cellStyle name="20% - Accent3 6" xfId="7282"/>
    <cellStyle name="20% - Accent3 7" xfId="7283"/>
    <cellStyle name="20% - Accent3 8" xfId="7284"/>
    <cellStyle name="20% - Accent3 9" xfId="7285"/>
    <cellStyle name="20% - Accent4 2" xfId="629"/>
    <cellStyle name="20% - Accent4 2 2" xfId="630"/>
    <cellStyle name="20% - Accent4 2 2 2" xfId="7286"/>
    <cellStyle name="20% - Accent4 2 2 3" xfId="7287"/>
    <cellStyle name="20% - Accent4 2 3" xfId="7288"/>
    <cellStyle name="20% - Accent4 2 3 2" xfId="7289"/>
    <cellStyle name="20% - Accent4 2 4" xfId="7290"/>
    <cellStyle name="20% - Accent4 2 4 2" xfId="7291"/>
    <cellStyle name="20% - Accent4 2 5" xfId="7292"/>
    <cellStyle name="20% - Accent4 2_2009 GRC Compl Filing - Exhibit D" xfId="7293"/>
    <cellStyle name="20% - Accent4 3" xfId="631"/>
    <cellStyle name="20% - Accent4 3 2" xfId="632"/>
    <cellStyle name="20% - Accent4 3 3" xfId="7294"/>
    <cellStyle name="20% - Accent4 3 4" xfId="7295"/>
    <cellStyle name="20% - Accent4 4" xfId="633"/>
    <cellStyle name="20% - Accent4 4 2" xfId="7296"/>
    <cellStyle name="20% - Accent4 4 2 2" xfId="7297"/>
    <cellStyle name="20% - Accent4 4 2 3" xfId="7298"/>
    <cellStyle name="20% - Accent4 4 2 4" xfId="7299"/>
    <cellStyle name="20% - Accent4 4 3" xfId="7300"/>
    <cellStyle name="20% - Accent4 4 3 2" xfId="7301"/>
    <cellStyle name="20% - Accent4 4 4" xfId="7302"/>
    <cellStyle name="20% - Accent4 4 5" xfId="7303"/>
    <cellStyle name="20% - Accent4 4 6" xfId="7304"/>
    <cellStyle name="20% - Accent4 4 7" xfId="7305"/>
    <cellStyle name="20% - Accent4 4 8" xfId="7306"/>
    <cellStyle name="20% - Accent4 5" xfId="7307"/>
    <cellStyle name="20% - Accent4 5 2" xfId="7308"/>
    <cellStyle name="20% - Accent4 6" xfId="7309"/>
    <cellStyle name="20% - Accent4 7" xfId="7310"/>
    <cellStyle name="20% - Accent4 8" xfId="7311"/>
    <cellStyle name="20% - Accent4 9" xfId="7312"/>
    <cellStyle name="20% - Accent5 2" xfId="634"/>
    <cellStyle name="20% - Accent5 2 2" xfId="635"/>
    <cellStyle name="20% - Accent5 2 2 2" xfId="7313"/>
    <cellStyle name="20% - Accent5 2 2 3" xfId="7314"/>
    <cellStyle name="20% - Accent5 2 3" xfId="7315"/>
    <cellStyle name="20% - Accent5 2 3 2" xfId="7316"/>
    <cellStyle name="20% - Accent5 2 4" xfId="7317"/>
    <cellStyle name="20% - Accent5 2_2009 GRC Compl Filing - Exhibit D" xfId="7318"/>
    <cellStyle name="20% - Accent5 3" xfId="636"/>
    <cellStyle name="20% - Accent5 3 2" xfId="637"/>
    <cellStyle name="20% - Accent5 3 3" xfId="7319"/>
    <cellStyle name="20% - Accent5 3 4" xfId="7320"/>
    <cellStyle name="20% - Accent5 4" xfId="638"/>
    <cellStyle name="20% - Accent5 4 2" xfId="7321"/>
    <cellStyle name="20% - Accent5 4 3" xfId="7322"/>
    <cellStyle name="20% - Accent5 4 4" xfId="7323"/>
    <cellStyle name="20% - Accent5 5" xfId="7324"/>
    <cellStyle name="20% - Accent5 5 2" xfId="7325"/>
    <cellStyle name="20% - Accent5 6" xfId="7326"/>
    <cellStyle name="20% - Accent5 6 2" xfId="7327"/>
    <cellStyle name="20% - Accent5 7" xfId="7328"/>
    <cellStyle name="20% - Accent5 8" xfId="7329"/>
    <cellStyle name="20% - Accent5 9" xfId="7330"/>
    <cellStyle name="20% - Accent6 2" xfId="639"/>
    <cellStyle name="20% - Accent6 2 2" xfId="640"/>
    <cellStyle name="20% - Accent6 2 2 2" xfId="7331"/>
    <cellStyle name="20% - Accent6 2 2 3" xfId="7332"/>
    <cellStyle name="20% - Accent6 2 3" xfId="7333"/>
    <cellStyle name="20% - Accent6 2 3 2" xfId="7334"/>
    <cellStyle name="20% - Accent6 2 4" xfId="7335"/>
    <cellStyle name="20% - Accent6 2 4 2" xfId="7336"/>
    <cellStyle name="20% - Accent6 2 5" xfId="7337"/>
    <cellStyle name="20% - Accent6 2_2009 GRC Compl Filing - Exhibit D" xfId="7338"/>
    <cellStyle name="20% - Accent6 3" xfId="641"/>
    <cellStyle name="20% - Accent6 3 2" xfId="642"/>
    <cellStyle name="20% - Accent6 3 3" xfId="7339"/>
    <cellStyle name="20% - Accent6 3 4" xfId="7340"/>
    <cellStyle name="20% - Accent6 4" xfId="643"/>
    <cellStyle name="20% - Accent6 4 2" xfId="7341"/>
    <cellStyle name="20% - Accent6 4 2 2" xfId="7342"/>
    <cellStyle name="20% - Accent6 4 2 3" xfId="7343"/>
    <cellStyle name="20% - Accent6 4 2 4" xfId="7344"/>
    <cellStyle name="20% - Accent6 4 3" xfId="7345"/>
    <cellStyle name="20% - Accent6 4 3 2" xfId="7346"/>
    <cellStyle name="20% - Accent6 4 4" xfId="7347"/>
    <cellStyle name="20% - Accent6 4 5" xfId="7348"/>
    <cellStyle name="20% - Accent6 4 6" xfId="7349"/>
    <cellStyle name="20% - Accent6 4 7" xfId="7350"/>
    <cellStyle name="20% - Accent6 4 8" xfId="7351"/>
    <cellStyle name="20% - Accent6 5" xfId="7352"/>
    <cellStyle name="20% - Accent6 5 2" xfId="7353"/>
    <cellStyle name="20% - Accent6 6" xfId="7354"/>
    <cellStyle name="20% - Accent6 7" xfId="7355"/>
    <cellStyle name="20% - Accent6 8" xfId="7356"/>
    <cellStyle name="20% - Accent6 9" xfId="7357"/>
    <cellStyle name="40% - Accent1 2" xfId="644"/>
    <cellStyle name="40% - Accent1 2 2" xfId="645"/>
    <cellStyle name="40% - Accent1 2 2 2" xfId="7358"/>
    <cellStyle name="40% - Accent1 2 2 3" xfId="7359"/>
    <cellStyle name="40% - Accent1 2 3" xfId="7360"/>
    <cellStyle name="40% - Accent1 2 3 2" xfId="7361"/>
    <cellStyle name="40% - Accent1 2 4" xfId="7362"/>
    <cellStyle name="40% - Accent1 2 4 2" xfId="7363"/>
    <cellStyle name="40% - Accent1 2 5" xfId="7364"/>
    <cellStyle name="40% - Accent1 2_2009 GRC Compl Filing - Exhibit D" xfId="7365"/>
    <cellStyle name="40% - Accent1 3" xfId="646"/>
    <cellStyle name="40% - Accent1 3 2" xfId="647"/>
    <cellStyle name="40% - Accent1 3 3" xfId="7366"/>
    <cellStyle name="40% - Accent1 3 4" xfId="7367"/>
    <cellStyle name="40% - Accent1 4" xfId="648"/>
    <cellStyle name="40% - Accent1 4 2" xfId="7368"/>
    <cellStyle name="40% - Accent1 4 2 2" xfId="7369"/>
    <cellStyle name="40% - Accent1 4 2 3" xfId="7370"/>
    <cellStyle name="40% - Accent1 4 2 4" xfId="7371"/>
    <cellStyle name="40% - Accent1 4 3" xfId="7372"/>
    <cellStyle name="40% - Accent1 4 3 2" xfId="7373"/>
    <cellStyle name="40% - Accent1 4 4" xfId="7374"/>
    <cellStyle name="40% - Accent1 4 5" xfId="7375"/>
    <cellStyle name="40% - Accent1 4 6" xfId="7376"/>
    <cellStyle name="40% - Accent1 4 7" xfId="7377"/>
    <cellStyle name="40% - Accent1 4 8" xfId="7378"/>
    <cellStyle name="40% - Accent1 5" xfId="7379"/>
    <cellStyle name="40% - Accent1 5 2" xfId="7380"/>
    <cellStyle name="40% - Accent1 6" xfId="7381"/>
    <cellStyle name="40% - Accent1 7" xfId="7382"/>
    <cellStyle name="40% - Accent1 8" xfId="7383"/>
    <cellStyle name="40% - Accent1 9" xfId="7384"/>
    <cellStyle name="40% - Accent2 2" xfId="649"/>
    <cellStyle name="40% - Accent2 2 2" xfId="650"/>
    <cellStyle name="40% - Accent2 2 2 2" xfId="7385"/>
    <cellStyle name="40% - Accent2 2 2 3" xfId="7386"/>
    <cellStyle name="40% - Accent2 2 3" xfId="7387"/>
    <cellStyle name="40% - Accent2 2 3 2" xfId="7388"/>
    <cellStyle name="40% - Accent2 2 4" xfId="7389"/>
    <cellStyle name="40% - Accent2 2_2009 GRC Compl Filing - Exhibit D" xfId="7390"/>
    <cellStyle name="40% - Accent2 3" xfId="651"/>
    <cellStyle name="40% - Accent2 3 2" xfId="652"/>
    <cellStyle name="40% - Accent2 3 3" xfId="7391"/>
    <cellStyle name="40% - Accent2 3 4" xfId="7392"/>
    <cellStyle name="40% - Accent2 4" xfId="653"/>
    <cellStyle name="40% - Accent2 4 2" xfId="7393"/>
    <cellStyle name="40% - Accent2 4 3" xfId="7394"/>
    <cellStyle name="40% - Accent2 4 4" xfId="7395"/>
    <cellStyle name="40% - Accent2 5" xfId="7396"/>
    <cellStyle name="40% - Accent2 5 2" xfId="7397"/>
    <cellStyle name="40% - Accent2 6" xfId="7398"/>
    <cellStyle name="40% - Accent2 6 2" xfId="7399"/>
    <cellStyle name="40% - Accent2 7" xfId="7400"/>
    <cellStyle name="40% - Accent2 8" xfId="7401"/>
    <cellStyle name="40% - Accent2 9" xfId="7402"/>
    <cellStyle name="40% - Accent3 2" xfId="654"/>
    <cellStyle name="40% - Accent3 2 2" xfId="655"/>
    <cellStyle name="40% - Accent3 2 2 2" xfId="7403"/>
    <cellStyle name="40% - Accent3 2 2 3" xfId="7404"/>
    <cellStyle name="40% - Accent3 2 3" xfId="7405"/>
    <cellStyle name="40% - Accent3 2 3 2" xfId="7406"/>
    <cellStyle name="40% - Accent3 2 4" xfId="7407"/>
    <cellStyle name="40% - Accent3 2 4 2" xfId="7408"/>
    <cellStyle name="40% - Accent3 2 5" xfId="7409"/>
    <cellStyle name="40% - Accent3 2_2009 GRC Compl Filing - Exhibit D" xfId="7410"/>
    <cellStyle name="40% - Accent3 3" xfId="656"/>
    <cellStyle name="40% - Accent3 3 2" xfId="657"/>
    <cellStyle name="40% - Accent3 3 3" xfId="7411"/>
    <cellStyle name="40% - Accent3 3 4" xfId="7412"/>
    <cellStyle name="40% - Accent3 4" xfId="658"/>
    <cellStyle name="40% - Accent3 4 2" xfId="7413"/>
    <cellStyle name="40% - Accent3 4 2 2" xfId="7414"/>
    <cellStyle name="40% - Accent3 4 2 3" xfId="7415"/>
    <cellStyle name="40% - Accent3 4 2 4" xfId="7416"/>
    <cellStyle name="40% - Accent3 4 3" xfId="7417"/>
    <cellStyle name="40% - Accent3 4 3 2" xfId="7418"/>
    <cellStyle name="40% - Accent3 4 4" xfId="7419"/>
    <cellStyle name="40% - Accent3 4 5" xfId="7420"/>
    <cellStyle name="40% - Accent3 4 6" xfId="7421"/>
    <cellStyle name="40% - Accent3 4 7" xfId="7422"/>
    <cellStyle name="40% - Accent3 4 8" xfId="7423"/>
    <cellStyle name="40% - Accent3 5" xfId="7424"/>
    <cellStyle name="40% - Accent3 5 2" xfId="7425"/>
    <cellStyle name="40% - Accent3 6" xfId="7426"/>
    <cellStyle name="40% - Accent3 7" xfId="7427"/>
    <cellStyle name="40% - Accent3 8" xfId="7428"/>
    <cellStyle name="40% - Accent3 9" xfId="7429"/>
    <cellStyle name="40% - Accent4 2" xfId="659"/>
    <cellStyle name="40% - Accent4 2 2" xfId="660"/>
    <cellStyle name="40% - Accent4 2 2 2" xfId="7430"/>
    <cellStyle name="40% - Accent4 2 2 3" xfId="7431"/>
    <cellStyle name="40% - Accent4 2 3" xfId="7432"/>
    <cellStyle name="40% - Accent4 2 3 2" xfId="7433"/>
    <cellStyle name="40% - Accent4 2 4" xfId="7434"/>
    <cellStyle name="40% - Accent4 2 4 2" xfId="7435"/>
    <cellStyle name="40% - Accent4 2 5" xfId="7436"/>
    <cellStyle name="40% - Accent4 2_2009 GRC Compl Filing - Exhibit D" xfId="7437"/>
    <cellStyle name="40% - Accent4 3" xfId="661"/>
    <cellStyle name="40% - Accent4 3 2" xfId="662"/>
    <cellStyle name="40% - Accent4 3 3" xfId="7438"/>
    <cellStyle name="40% - Accent4 3 4" xfId="7439"/>
    <cellStyle name="40% - Accent4 4" xfId="663"/>
    <cellStyle name="40% - Accent4 4 2" xfId="7440"/>
    <cellStyle name="40% - Accent4 4 2 2" xfId="7441"/>
    <cellStyle name="40% - Accent4 4 2 3" xfId="7442"/>
    <cellStyle name="40% - Accent4 4 2 4" xfId="7443"/>
    <cellStyle name="40% - Accent4 4 3" xfId="7444"/>
    <cellStyle name="40% - Accent4 4 3 2" xfId="7445"/>
    <cellStyle name="40% - Accent4 4 4" xfId="7446"/>
    <cellStyle name="40% - Accent4 4 5" xfId="7447"/>
    <cellStyle name="40% - Accent4 4 6" xfId="7448"/>
    <cellStyle name="40% - Accent4 4 7" xfId="7449"/>
    <cellStyle name="40% - Accent4 4 8" xfId="7450"/>
    <cellStyle name="40% - Accent4 5" xfId="7451"/>
    <cellStyle name="40% - Accent4 5 2" xfId="7452"/>
    <cellStyle name="40% - Accent4 6" xfId="7453"/>
    <cellStyle name="40% - Accent4 7" xfId="7454"/>
    <cellStyle name="40% - Accent4 8" xfId="7455"/>
    <cellStyle name="40% - Accent4 9" xfId="7456"/>
    <cellStyle name="40% - Accent5 2" xfId="664"/>
    <cellStyle name="40% - Accent5 2 2" xfId="665"/>
    <cellStyle name="40% - Accent5 2 2 2" xfId="7457"/>
    <cellStyle name="40% - Accent5 2 2 3" xfId="7458"/>
    <cellStyle name="40% - Accent5 2 3" xfId="7459"/>
    <cellStyle name="40% - Accent5 2 3 2" xfId="7460"/>
    <cellStyle name="40% - Accent5 2 4" xfId="7461"/>
    <cellStyle name="40% - Accent5 2 4 2" xfId="7462"/>
    <cellStyle name="40% - Accent5 2 5" xfId="7463"/>
    <cellStyle name="40% - Accent5 2_2009 GRC Compl Filing - Exhibit D" xfId="7464"/>
    <cellStyle name="40% - Accent5 3" xfId="666"/>
    <cellStyle name="40% - Accent5 3 2" xfId="667"/>
    <cellStyle name="40% - Accent5 3 3" xfId="7465"/>
    <cellStyle name="40% - Accent5 3 4" xfId="7466"/>
    <cellStyle name="40% - Accent5 4" xfId="668"/>
    <cellStyle name="40% - Accent5 4 2" xfId="7467"/>
    <cellStyle name="40% - Accent5 4 2 2" xfId="7468"/>
    <cellStyle name="40% - Accent5 4 2 3" xfId="7469"/>
    <cellStyle name="40% - Accent5 4 2 4" xfId="7470"/>
    <cellStyle name="40% - Accent5 4 3" xfId="7471"/>
    <cellStyle name="40% - Accent5 4 3 2" xfId="7472"/>
    <cellStyle name="40% - Accent5 4 4" xfId="7473"/>
    <cellStyle name="40% - Accent5 4 5" xfId="7474"/>
    <cellStyle name="40% - Accent5 4 6" xfId="7475"/>
    <cellStyle name="40% - Accent5 4 7" xfId="7476"/>
    <cellStyle name="40% - Accent5 4 8" xfId="7477"/>
    <cellStyle name="40% - Accent5 5" xfId="7478"/>
    <cellStyle name="40% - Accent5 5 2" xfId="7479"/>
    <cellStyle name="40% - Accent5 6" xfId="7480"/>
    <cellStyle name="40% - Accent5 7" xfId="7481"/>
    <cellStyle name="40% - Accent5 8" xfId="7482"/>
    <cellStyle name="40% - Accent5 9" xfId="7483"/>
    <cellStyle name="40% - Accent6 2" xfId="669"/>
    <cellStyle name="40% - Accent6 2 2" xfId="670"/>
    <cellStyle name="40% - Accent6 2 2 2" xfId="7484"/>
    <cellStyle name="40% - Accent6 2 2 3" xfId="7485"/>
    <cellStyle name="40% - Accent6 2 3" xfId="7486"/>
    <cellStyle name="40% - Accent6 2 3 2" xfId="7487"/>
    <cellStyle name="40% - Accent6 2 4" xfId="7488"/>
    <cellStyle name="40% - Accent6 2 4 2" xfId="7489"/>
    <cellStyle name="40% - Accent6 2 5" xfId="7490"/>
    <cellStyle name="40% - Accent6 2_2009 GRC Compl Filing - Exhibit D" xfId="7491"/>
    <cellStyle name="40% - Accent6 3" xfId="671"/>
    <cellStyle name="40% - Accent6 3 2" xfId="672"/>
    <cellStyle name="40% - Accent6 3 3" xfId="7492"/>
    <cellStyle name="40% - Accent6 3 4" xfId="7493"/>
    <cellStyle name="40% - Accent6 4" xfId="673"/>
    <cellStyle name="40% - Accent6 4 2" xfId="7494"/>
    <cellStyle name="40% - Accent6 4 2 2" xfId="7495"/>
    <cellStyle name="40% - Accent6 4 2 3" xfId="7496"/>
    <cellStyle name="40% - Accent6 4 2 4" xfId="7497"/>
    <cellStyle name="40% - Accent6 4 3" xfId="7498"/>
    <cellStyle name="40% - Accent6 4 3 2" xfId="7499"/>
    <cellStyle name="40% - Accent6 4 4" xfId="7500"/>
    <cellStyle name="40% - Accent6 4 5" xfId="7501"/>
    <cellStyle name="40% - Accent6 4 6" xfId="7502"/>
    <cellStyle name="40% - Accent6 4 7" xfId="7503"/>
    <cellStyle name="40% - Accent6 4 8" xfId="7504"/>
    <cellStyle name="40% - Accent6 5" xfId="7505"/>
    <cellStyle name="40% - Accent6 5 2" xfId="7506"/>
    <cellStyle name="40% - Accent6 6" xfId="7507"/>
    <cellStyle name="40% - Accent6 7" xfId="7508"/>
    <cellStyle name="40% - Accent6 8" xfId="7509"/>
    <cellStyle name="40% - Accent6 9" xfId="7510"/>
    <cellStyle name="60% - Accent1 2" xfId="674"/>
    <cellStyle name="60% - Accent1 2 2" xfId="7511"/>
    <cellStyle name="60% - Accent1 2 2 2" xfId="7512"/>
    <cellStyle name="60% - Accent1 2 3" xfId="7513"/>
    <cellStyle name="60% - Accent1 3" xfId="7514"/>
    <cellStyle name="60% - Accent1 3 2" xfId="7515"/>
    <cellStyle name="60% - Accent1 3 3" xfId="7516"/>
    <cellStyle name="60% - Accent1 3 4" xfId="7517"/>
    <cellStyle name="60% - Accent1 4" xfId="7518"/>
    <cellStyle name="60% - Accent1 5" xfId="7519"/>
    <cellStyle name="60% - Accent1 6" xfId="7520"/>
    <cellStyle name="60% - Accent2 2" xfId="675"/>
    <cellStyle name="60% - Accent2 2 2" xfId="7521"/>
    <cellStyle name="60% - Accent2 2 2 2" xfId="7522"/>
    <cellStyle name="60% - Accent2 2 3" xfId="7523"/>
    <cellStyle name="60% - Accent2 3" xfId="7524"/>
    <cellStyle name="60% - Accent2 3 2" xfId="7525"/>
    <cellStyle name="60% - Accent2 3 3" xfId="7526"/>
    <cellStyle name="60% - Accent2 3 4" xfId="7527"/>
    <cellStyle name="60% - Accent2 4" xfId="7528"/>
    <cellStyle name="60% - Accent2 5" xfId="7529"/>
    <cellStyle name="60% - Accent2 6" xfId="7530"/>
    <cellStyle name="60% - Accent3 2" xfId="676"/>
    <cellStyle name="60% - Accent3 2 2" xfId="7531"/>
    <cellStyle name="60% - Accent3 2 2 2" xfId="7532"/>
    <cellStyle name="60% - Accent3 2 3" xfId="7533"/>
    <cellStyle name="60% - Accent3 3" xfId="7534"/>
    <cellStyle name="60% - Accent3 3 2" xfId="7535"/>
    <cellStyle name="60% - Accent3 3 3" xfId="7536"/>
    <cellStyle name="60% - Accent3 3 4" xfId="7537"/>
    <cellStyle name="60% - Accent3 4" xfId="7538"/>
    <cellStyle name="60% - Accent3 5" xfId="7539"/>
    <cellStyle name="60% - Accent3 6" xfId="7540"/>
    <cellStyle name="60% - Accent4 2" xfId="677"/>
    <cellStyle name="60% - Accent4 2 2" xfId="7541"/>
    <cellStyle name="60% - Accent4 2 2 2" xfId="7542"/>
    <cellStyle name="60% - Accent4 2 3" xfId="7543"/>
    <cellStyle name="60% - Accent4 3" xfId="7544"/>
    <cellStyle name="60% - Accent4 3 2" xfId="7545"/>
    <cellStyle name="60% - Accent4 3 3" xfId="7546"/>
    <cellStyle name="60% - Accent4 3 4" xfId="7547"/>
    <cellStyle name="60% - Accent4 4" xfId="7548"/>
    <cellStyle name="60% - Accent4 5" xfId="7549"/>
    <cellStyle name="60% - Accent4 6" xfId="7550"/>
    <cellStyle name="60% - Accent5 2" xfId="678"/>
    <cellStyle name="60% - Accent5 2 2" xfId="7551"/>
    <cellStyle name="60% - Accent5 2 2 2" xfId="7552"/>
    <cellStyle name="60% - Accent5 2 3" xfId="7553"/>
    <cellStyle name="60% - Accent5 3" xfId="7554"/>
    <cellStyle name="60% - Accent5 3 2" xfId="7555"/>
    <cellStyle name="60% - Accent5 3 3" xfId="7556"/>
    <cellStyle name="60% - Accent5 3 4" xfId="7557"/>
    <cellStyle name="60% - Accent5 4" xfId="7558"/>
    <cellStyle name="60% - Accent5 5" xfId="7559"/>
    <cellStyle name="60% - Accent5 6" xfId="7560"/>
    <cellStyle name="60% - Accent6 2" xfId="679"/>
    <cellStyle name="60% - Accent6 2 2" xfId="7561"/>
    <cellStyle name="60% - Accent6 2 2 2" xfId="7562"/>
    <cellStyle name="60% - Accent6 2 3" xfId="7563"/>
    <cellStyle name="60% - Accent6 3" xfId="7564"/>
    <cellStyle name="60% - Accent6 3 2" xfId="7565"/>
    <cellStyle name="60% - Accent6 3 3" xfId="7566"/>
    <cellStyle name="60% - Accent6 3 4" xfId="7567"/>
    <cellStyle name="60% - Accent6 4" xfId="7568"/>
    <cellStyle name="60% - Accent6 5" xfId="7569"/>
    <cellStyle name="60% - Accent6 6" xfId="7570"/>
    <cellStyle name="Accent1 - 20%" xfId="680"/>
    <cellStyle name="Accent1 - 20% 2" xfId="7571"/>
    <cellStyle name="Accent1 - 40%" xfId="681"/>
    <cellStyle name="Accent1 - 40% 2" xfId="7572"/>
    <cellStyle name="Accent1 - 60%" xfId="682"/>
    <cellStyle name="Accent1 10" xfId="7573"/>
    <cellStyle name="Accent1 11" xfId="7574"/>
    <cellStyle name="Accent1 2" xfId="683"/>
    <cellStyle name="Accent1 2 2" xfId="7575"/>
    <cellStyle name="Accent1 2 2 2" xfId="7576"/>
    <cellStyle name="Accent1 2 3" xfId="7577"/>
    <cellStyle name="Accent1 3" xfId="7578"/>
    <cellStyle name="Accent1 3 2" xfId="7579"/>
    <cellStyle name="Accent1 3 3" xfId="7580"/>
    <cellStyle name="Accent1 3 4" xfId="7581"/>
    <cellStyle name="Accent1 4" xfId="7582"/>
    <cellStyle name="Accent1 4 2" xfId="7583"/>
    <cellStyle name="Accent1 4 3" xfId="7584"/>
    <cellStyle name="Accent1 5" xfId="7585"/>
    <cellStyle name="Accent1 6" xfId="7586"/>
    <cellStyle name="Accent1 7" xfId="7587"/>
    <cellStyle name="Accent1 8" xfId="7588"/>
    <cellStyle name="Accent1 9" xfId="7589"/>
    <cellStyle name="Accent2 - 20%" xfId="684"/>
    <cellStyle name="Accent2 - 20% 2" xfId="7590"/>
    <cellStyle name="Accent2 - 40%" xfId="685"/>
    <cellStyle name="Accent2 - 40% 2" xfId="7591"/>
    <cellStyle name="Accent2 - 60%" xfId="686"/>
    <cellStyle name="Accent2 10" xfId="7592"/>
    <cellStyle name="Accent2 11" xfId="7593"/>
    <cellStyle name="Accent2 2" xfId="687"/>
    <cellStyle name="Accent2 2 2" xfId="7594"/>
    <cellStyle name="Accent2 2 2 2" xfId="7595"/>
    <cellStyle name="Accent2 2 3" xfId="7596"/>
    <cellStyle name="Accent2 3" xfId="7597"/>
    <cellStyle name="Accent2 3 2" xfId="7598"/>
    <cellStyle name="Accent2 3 3" xfId="7599"/>
    <cellStyle name="Accent2 3 4" xfId="7600"/>
    <cellStyle name="Accent2 4" xfId="7601"/>
    <cellStyle name="Accent2 4 2" xfId="7602"/>
    <cellStyle name="Accent2 4 3" xfId="7603"/>
    <cellStyle name="Accent2 5" xfId="7604"/>
    <cellStyle name="Accent2 6" xfId="7605"/>
    <cellStyle name="Accent2 7" xfId="7606"/>
    <cellStyle name="Accent2 8" xfId="7607"/>
    <cellStyle name="Accent2 9" xfId="7608"/>
    <cellStyle name="Accent3 - 20%" xfId="688"/>
    <cellStyle name="Accent3 - 20% 2" xfId="7609"/>
    <cellStyle name="Accent3 - 40%" xfId="689"/>
    <cellStyle name="Accent3 - 40% 2" xfId="7610"/>
    <cellStyle name="Accent3 - 60%" xfId="690"/>
    <cellStyle name="Accent3 10" xfId="7611"/>
    <cellStyle name="Accent3 11" xfId="7612"/>
    <cellStyle name="Accent3 2" xfId="691"/>
    <cellStyle name="Accent3 2 2" xfId="7613"/>
    <cellStyle name="Accent3 2 2 2" xfId="7614"/>
    <cellStyle name="Accent3 2 3" xfId="7615"/>
    <cellStyle name="Accent3 3" xfId="7616"/>
    <cellStyle name="Accent3 3 2" xfId="7617"/>
    <cellStyle name="Accent3 3 3" xfId="7618"/>
    <cellStyle name="Accent3 3 4" xfId="7619"/>
    <cellStyle name="Accent3 4" xfId="7620"/>
    <cellStyle name="Accent3 4 2" xfId="7621"/>
    <cellStyle name="Accent3 4 3" xfId="7622"/>
    <cellStyle name="Accent3 5" xfId="7623"/>
    <cellStyle name="Accent3 6" xfId="7624"/>
    <cellStyle name="Accent3 7" xfId="7625"/>
    <cellStyle name="Accent3 8" xfId="7626"/>
    <cellStyle name="Accent3 9" xfId="7627"/>
    <cellStyle name="Accent4 - 20%" xfId="692"/>
    <cellStyle name="Accent4 - 20% 2" xfId="7628"/>
    <cellStyle name="Accent4 - 40%" xfId="693"/>
    <cellStyle name="Accent4 - 40% 2" xfId="7629"/>
    <cellStyle name="Accent4 - 60%" xfId="694"/>
    <cellStyle name="Accent4 10" xfId="7630"/>
    <cellStyle name="Accent4 11" xfId="7631"/>
    <cellStyle name="Accent4 2" xfId="695"/>
    <cellStyle name="Accent4 2 2" xfId="7632"/>
    <cellStyle name="Accent4 2 2 2" xfId="7633"/>
    <cellStyle name="Accent4 2 3" xfId="7634"/>
    <cellStyle name="Accent4 3" xfId="7635"/>
    <cellStyle name="Accent4 3 2" xfId="7636"/>
    <cellStyle name="Accent4 3 3" xfId="7637"/>
    <cellStyle name="Accent4 3 4" xfId="7638"/>
    <cellStyle name="Accent4 4" xfId="7639"/>
    <cellStyle name="Accent4 4 2" xfId="7640"/>
    <cellStyle name="Accent4 4 3" xfId="7641"/>
    <cellStyle name="Accent4 5" xfId="7642"/>
    <cellStyle name="Accent4 6" xfId="7643"/>
    <cellStyle name="Accent4 7" xfId="7644"/>
    <cellStyle name="Accent4 8" xfId="7645"/>
    <cellStyle name="Accent4 9" xfId="7646"/>
    <cellStyle name="Accent5 - 20%" xfId="696"/>
    <cellStyle name="Accent5 - 20% 2" xfId="7647"/>
    <cellStyle name="Accent5 - 40%" xfId="697"/>
    <cellStyle name="Accent5 - 40% 2" xfId="7648"/>
    <cellStyle name="Accent5 - 60%" xfId="698"/>
    <cellStyle name="Accent5 10" xfId="7649"/>
    <cellStyle name="Accent5 11" xfId="7650"/>
    <cellStyle name="Accent5 12" xfId="7651"/>
    <cellStyle name="Accent5 13" xfId="7652"/>
    <cellStyle name="Accent5 14" xfId="7653"/>
    <cellStyle name="Accent5 15" xfId="7654"/>
    <cellStyle name="Accent5 16" xfId="7655"/>
    <cellStyle name="Accent5 17" xfId="7656"/>
    <cellStyle name="Accent5 18" xfId="7657"/>
    <cellStyle name="Accent5 19" xfId="7658"/>
    <cellStyle name="Accent5 2" xfId="699"/>
    <cellStyle name="Accent5 2 2" xfId="7659"/>
    <cellStyle name="Accent5 2 2 2" xfId="7660"/>
    <cellStyle name="Accent5 2 3" xfId="7661"/>
    <cellStyle name="Accent5 20" xfId="7662"/>
    <cellStyle name="Accent5 21" xfId="7663"/>
    <cellStyle name="Accent5 22" xfId="7664"/>
    <cellStyle name="Accent5 23" xfId="7665"/>
    <cellStyle name="Accent5 24" xfId="7666"/>
    <cellStyle name="Accent5 25" xfId="7667"/>
    <cellStyle name="Accent5 26" xfId="7668"/>
    <cellStyle name="Accent5 27" xfId="7669"/>
    <cellStyle name="Accent5 28" xfId="7670"/>
    <cellStyle name="Accent5 29" xfId="7671"/>
    <cellStyle name="Accent5 3" xfId="7672"/>
    <cellStyle name="Accent5 3 2" xfId="7673"/>
    <cellStyle name="Accent5 3 3" xfId="7674"/>
    <cellStyle name="Accent5 30" xfId="7675"/>
    <cellStyle name="Accent5 31" xfId="7676"/>
    <cellStyle name="Accent5 32" xfId="7677"/>
    <cellStyle name="Accent5 4" xfId="7678"/>
    <cellStyle name="Accent5 5" xfId="7679"/>
    <cellStyle name="Accent5 6" xfId="7680"/>
    <cellStyle name="Accent5 7" xfId="7681"/>
    <cellStyle name="Accent5 8" xfId="7682"/>
    <cellStyle name="Accent5 9" xfId="7683"/>
    <cellStyle name="Accent6 - 20%" xfId="700"/>
    <cellStyle name="Accent6 - 20% 2" xfId="7684"/>
    <cellStyle name="Accent6 - 40%" xfId="701"/>
    <cellStyle name="Accent6 - 40% 2" xfId="7685"/>
    <cellStyle name="Accent6 - 60%" xfId="702"/>
    <cellStyle name="Accent6 10" xfId="7686"/>
    <cellStyle name="Accent6 11" xfId="7687"/>
    <cellStyle name="Accent6 2" xfId="703"/>
    <cellStyle name="Accent6 2 2" xfId="7688"/>
    <cellStyle name="Accent6 2 2 2" xfId="7689"/>
    <cellStyle name="Accent6 2 3" xfId="7690"/>
    <cellStyle name="Accent6 3" xfId="7691"/>
    <cellStyle name="Accent6 3 2" xfId="7692"/>
    <cellStyle name="Accent6 3 3" xfId="7693"/>
    <cellStyle name="Accent6 3 4" xfId="7694"/>
    <cellStyle name="Accent6 4" xfId="7695"/>
    <cellStyle name="Accent6 4 2" xfId="7696"/>
    <cellStyle name="Accent6 4 3" xfId="7697"/>
    <cellStyle name="Accent6 5" xfId="7698"/>
    <cellStyle name="Accent6 6" xfId="7699"/>
    <cellStyle name="Accent6 7" xfId="7700"/>
    <cellStyle name="Accent6 8" xfId="7701"/>
    <cellStyle name="Accent6 9" xfId="7702"/>
    <cellStyle name="Bad 2" xfId="704"/>
    <cellStyle name="Bad 2 2" xfId="7703"/>
    <cellStyle name="Bad 2 2 2" xfId="7704"/>
    <cellStyle name="Bad 2 3" xfId="7705"/>
    <cellStyle name="Bad 3" xfId="7706"/>
    <cellStyle name="Bad 3 2" xfId="7707"/>
    <cellStyle name="Bad 3 3" xfId="7708"/>
    <cellStyle name="Bad 3 4" xfId="7709"/>
    <cellStyle name="Bad 4" xfId="7710"/>
    <cellStyle name="Bad 5" xfId="7711"/>
    <cellStyle name="Bad 6" xfId="7712"/>
    <cellStyle name="blank" xfId="705"/>
    <cellStyle name="bld-li - Style4" xfId="706"/>
    <cellStyle name="Calc Currency (0)" xfId="707"/>
    <cellStyle name="Calc Currency (0) 2" xfId="7713"/>
    <cellStyle name="Calc Currency (0) 2 2" xfId="7714"/>
    <cellStyle name="Calc Currency (0) 3" xfId="7715"/>
    <cellStyle name="Calc Currency (0) 4" xfId="7716"/>
    <cellStyle name="Calculation 2" xfId="708"/>
    <cellStyle name="Calculation 2 2" xfId="7717"/>
    <cellStyle name="Calculation 2 2 2" xfId="7718"/>
    <cellStyle name="Calculation 2 2 3" xfId="7719"/>
    <cellStyle name="Calculation 2 3" xfId="7720"/>
    <cellStyle name="Calculation 2 3 2" xfId="7721"/>
    <cellStyle name="Calculation 2 3 3" xfId="7722"/>
    <cellStyle name="Calculation 2 3 4" xfId="7723"/>
    <cellStyle name="Calculation 2 4" xfId="7724"/>
    <cellStyle name="Calculation 2 4 2" xfId="7725"/>
    <cellStyle name="Calculation 2 5" xfId="7726"/>
    <cellStyle name="Calculation 3" xfId="709"/>
    <cellStyle name="Calculation 3 2" xfId="7727"/>
    <cellStyle name="Calculation 3 3" xfId="7728"/>
    <cellStyle name="Calculation 3 4" xfId="7729"/>
    <cellStyle name="Calculation 4" xfId="7730"/>
    <cellStyle name="Calculation 4 2" xfId="7731"/>
    <cellStyle name="Calculation 4 2 2" xfId="7732"/>
    <cellStyle name="Calculation 4 3" xfId="7733"/>
    <cellStyle name="Calculation 4 3 2" xfId="7734"/>
    <cellStyle name="Calculation 4 4" xfId="7735"/>
    <cellStyle name="Calculation 4 4 2" xfId="7736"/>
    <cellStyle name="Calculation 5" xfId="7737"/>
    <cellStyle name="Calculation 5 2" xfId="7738"/>
    <cellStyle name="Calculation 6" xfId="7739"/>
    <cellStyle name="Calculation 7" xfId="7740"/>
    <cellStyle name="Calculation 8" xfId="7741"/>
    <cellStyle name="Calculation 9" xfId="7742"/>
    <cellStyle name="Calculation 9 2" xfId="7743"/>
    <cellStyle name="Check Cell 2" xfId="710"/>
    <cellStyle name="Check Cell 2 2" xfId="7744"/>
    <cellStyle name="Check Cell 2 2 2" xfId="7745"/>
    <cellStyle name="Check Cell 2 2 3" xfId="7746"/>
    <cellStyle name="Check Cell 2 3" xfId="7747"/>
    <cellStyle name="Check Cell 3" xfId="7748"/>
    <cellStyle name="Check Cell 4" xfId="7749"/>
    <cellStyle name="CheckCell" xfId="711"/>
    <cellStyle name="CheckCell 2" xfId="7750"/>
    <cellStyle name="CheckCell 2 2" xfId="7751"/>
    <cellStyle name="CheckCell 3" xfId="7752"/>
    <cellStyle name="CheckCell 4" xfId="7753"/>
    <cellStyle name="CheckCell_Electric Rev Req Model (2009 GRC) Rebuttal" xfId="7754"/>
    <cellStyle name="Comma" xfId="1133" builtinId="3"/>
    <cellStyle name="Comma [0]" xfId="1134" builtinId="6"/>
    <cellStyle name="Comma [0] 2" xfId="1138"/>
    <cellStyle name="Comma 0" xfId="1139"/>
    <cellStyle name="Comma 10" xfId="712"/>
    <cellStyle name="Comma 10 2" xfId="7755"/>
    <cellStyle name="Comma 10 2 2" xfId="7756"/>
    <cellStyle name="Comma 10 2 3" xfId="7757"/>
    <cellStyle name="Comma 10 3" xfId="7758"/>
    <cellStyle name="Comma 10 4" xfId="7759"/>
    <cellStyle name="Comma 11" xfId="713"/>
    <cellStyle name="Comma 11 2" xfId="7760"/>
    <cellStyle name="Comma 11 2 2" xfId="7761"/>
    <cellStyle name="Comma 11 3" xfId="7762"/>
    <cellStyle name="Comma 11 4" xfId="7763"/>
    <cellStyle name="Comma 12" xfId="714"/>
    <cellStyle name="Comma 12 2" xfId="715"/>
    <cellStyle name="Comma 12 2 2" xfId="7764"/>
    <cellStyle name="Comma 12 3" xfId="7765"/>
    <cellStyle name="Comma 12 4" xfId="7766"/>
    <cellStyle name="Comma 13" xfId="716"/>
    <cellStyle name="Comma 13 2" xfId="7767"/>
    <cellStyle name="Comma 13 2 2" xfId="7768"/>
    <cellStyle name="Comma 13 3" xfId="7769"/>
    <cellStyle name="Comma 13 4" xfId="7770"/>
    <cellStyle name="Comma 14" xfId="717"/>
    <cellStyle name="Comma 14 2" xfId="7771"/>
    <cellStyle name="Comma 14 2 2" xfId="7772"/>
    <cellStyle name="Comma 14 3" xfId="7773"/>
    <cellStyle name="Comma 14 4" xfId="7774"/>
    <cellStyle name="Comma 15" xfId="718"/>
    <cellStyle name="Comma 15 2" xfId="7775"/>
    <cellStyle name="Comma 15 2 2" xfId="7776"/>
    <cellStyle name="Comma 15 3" xfId="7777"/>
    <cellStyle name="Comma 16" xfId="719"/>
    <cellStyle name="Comma 16 2" xfId="720"/>
    <cellStyle name="Comma 16 3" xfId="7778"/>
    <cellStyle name="Comma 17" xfId="721"/>
    <cellStyle name="Comma 17 2" xfId="7779"/>
    <cellStyle name="Comma 17 2 2" xfId="7780"/>
    <cellStyle name="Comma 17 3" xfId="7781"/>
    <cellStyle name="Comma 17 3 2" xfId="7782"/>
    <cellStyle name="Comma 17 4" xfId="7783"/>
    <cellStyle name="Comma 17 4 2" xfId="7784"/>
    <cellStyle name="Comma 17 5" xfId="7785"/>
    <cellStyle name="Comma 18" xfId="722"/>
    <cellStyle name="Comma 18 2" xfId="7786"/>
    <cellStyle name="Comma 18 3" xfId="7787"/>
    <cellStyle name="Comma 18 4" xfId="7788"/>
    <cellStyle name="Comma 19" xfId="7789"/>
    <cellStyle name="Comma 19 2" xfId="7790"/>
    <cellStyle name="Comma 19 3" xfId="7791"/>
    <cellStyle name="Comma 2" xfId="723"/>
    <cellStyle name="Comma 2 10" xfId="7792"/>
    <cellStyle name="Comma 2 2" xfId="724"/>
    <cellStyle name="Comma 2 2 2" xfId="725"/>
    <cellStyle name="Comma 2 2 2 2" xfId="7793"/>
    <cellStyle name="Comma 2 2 2 3" xfId="7794"/>
    <cellStyle name="Comma 2 2 3" xfId="7795"/>
    <cellStyle name="Comma 2 2 3 2" xfId="7796"/>
    <cellStyle name="Comma 2 2 4" xfId="7797"/>
    <cellStyle name="Comma 2 2 5" xfId="7798"/>
    <cellStyle name="Comma 2 3" xfId="7799"/>
    <cellStyle name="Comma 2 3 2" xfId="7800"/>
    <cellStyle name="Comma 2 3 3" xfId="7801"/>
    <cellStyle name="Comma 2 4" xfId="7802"/>
    <cellStyle name="Comma 2 4 2" xfId="7803"/>
    <cellStyle name="Comma 2 5" xfId="7804"/>
    <cellStyle name="Comma 2 5 2" xfId="7805"/>
    <cellStyle name="Comma 2 6" xfId="7806"/>
    <cellStyle name="Comma 2 6 2" xfId="7807"/>
    <cellStyle name="Comma 2 7" xfId="7808"/>
    <cellStyle name="Comma 2 7 2" xfId="7809"/>
    <cellStyle name="Comma 2 8" xfId="7810"/>
    <cellStyle name="Comma 2 8 2" xfId="7811"/>
    <cellStyle name="Comma 2 9" xfId="7812"/>
    <cellStyle name="Comma 2_Chelan PUD Power Costs (8-10)" xfId="7813"/>
    <cellStyle name="Comma 20" xfId="7814"/>
    <cellStyle name="Comma 20 2" xfId="7815"/>
    <cellStyle name="Comma 21" xfId="7816"/>
    <cellStyle name="Comma 22" xfId="7817"/>
    <cellStyle name="Comma 23" xfId="7818"/>
    <cellStyle name="Comma 24" xfId="7819"/>
    <cellStyle name="Comma 24 2" xfId="7820"/>
    <cellStyle name="Comma 24 3" xfId="7821"/>
    <cellStyle name="Comma 25" xfId="7822"/>
    <cellStyle name="Comma 25 2" xfId="7823"/>
    <cellStyle name="Comma 26" xfId="7824"/>
    <cellStyle name="Comma 26 2" xfId="7825"/>
    <cellStyle name="Comma 27" xfId="7826"/>
    <cellStyle name="Comma 27 2" xfId="7827"/>
    <cellStyle name="Comma 28" xfId="7828"/>
    <cellStyle name="Comma 28 2" xfId="7829"/>
    <cellStyle name="Comma 29" xfId="7830"/>
    <cellStyle name="Comma 3" xfId="726"/>
    <cellStyle name="Comma 3 2" xfId="727"/>
    <cellStyle name="Comma 3 2 2" xfId="7831"/>
    <cellStyle name="Comma 3 2 2 2" xfId="7832"/>
    <cellStyle name="Comma 3 2 3" xfId="7833"/>
    <cellStyle name="Comma 3 3" xfId="7834"/>
    <cellStyle name="Comma 3 3 2" xfId="728"/>
    <cellStyle name="Comma 3 4" xfId="7835"/>
    <cellStyle name="Comma 3 4 2" xfId="7836"/>
    <cellStyle name="Comma 3 5" xfId="7837"/>
    <cellStyle name="Comma 3 6" xfId="7838"/>
    <cellStyle name="Comma 30" xfId="7839"/>
    <cellStyle name="Comma 31" xfId="7840"/>
    <cellStyle name="Comma 31 2" xfId="729"/>
    <cellStyle name="Comma 31 3" xfId="7841"/>
    <cellStyle name="Comma 32" xfId="7842"/>
    <cellStyle name="Comma 32 2" xfId="7843"/>
    <cellStyle name="Comma 33" xfId="7844"/>
    <cellStyle name="Comma 34" xfId="7845"/>
    <cellStyle name="Comma 35" xfId="7846"/>
    <cellStyle name="Comma 36" xfId="7847"/>
    <cellStyle name="Comma 37" xfId="7848"/>
    <cellStyle name="Comma 38" xfId="7849"/>
    <cellStyle name="Comma 39" xfId="7850"/>
    <cellStyle name="Comma 4" xfId="730"/>
    <cellStyle name="Comma 4 2" xfId="731"/>
    <cellStyle name="Comma 4 2 2" xfId="732"/>
    <cellStyle name="Comma 4 2 3" xfId="7851"/>
    <cellStyle name="Comma 4 3" xfId="7852"/>
    <cellStyle name="Comma 4 3 2" xfId="7853"/>
    <cellStyle name="Comma 4 4" xfId="7854"/>
    <cellStyle name="Comma 4 5" xfId="7855"/>
    <cellStyle name="Comma 4 6" xfId="7856"/>
    <cellStyle name="Comma 40" xfId="7857"/>
    <cellStyle name="Comma 41" xfId="7858"/>
    <cellStyle name="Comma 42" xfId="7859"/>
    <cellStyle name="Comma 43" xfId="7860"/>
    <cellStyle name="Comma 44" xfId="7861"/>
    <cellStyle name="Comma 45" xfId="7862"/>
    <cellStyle name="Comma 46" xfId="7863"/>
    <cellStyle name="Comma 47" xfId="7864"/>
    <cellStyle name="Comma 48" xfId="7865"/>
    <cellStyle name="Comma 49" xfId="7866"/>
    <cellStyle name="Comma 5" xfId="733"/>
    <cellStyle name="Comma 5 2" xfId="734"/>
    <cellStyle name="Comma 5 2 2" xfId="7867"/>
    <cellStyle name="Comma 5 3" xfId="7868"/>
    <cellStyle name="Comma 5 4" xfId="7869"/>
    <cellStyle name="Comma 5 5" xfId="7870"/>
    <cellStyle name="Comma 5 6" xfId="7871"/>
    <cellStyle name="Comma 50" xfId="7872"/>
    <cellStyle name="Comma 51" xfId="7873"/>
    <cellStyle name="Comma 51 2" xfId="7874"/>
    <cellStyle name="Comma 52" xfId="7875"/>
    <cellStyle name="Comma 53" xfId="7876"/>
    <cellStyle name="Comma 54" xfId="7877"/>
    <cellStyle name="Comma 55" xfId="7878"/>
    <cellStyle name="Comma 56" xfId="7879"/>
    <cellStyle name="Comma 57" xfId="7880"/>
    <cellStyle name="Comma 58" xfId="7881"/>
    <cellStyle name="Comma 59" xfId="7882"/>
    <cellStyle name="Comma 6" xfId="735"/>
    <cellStyle name="Comma 6 2" xfId="736"/>
    <cellStyle name="Comma 6 2 2" xfId="7883"/>
    <cellStyle name="Comma 6 2 2 2" xfId="7884"/>
    <cellStyle name="Comma 6 2 3" xfId="7885"/>
    <cellStyle name="Comma 6 3" xfId="737"/>
    <cellStyle name="Comma 6 3 2" xfId="7886"/>
    <cellStyle name="Comma 6 4" xfId="7887"/>
    <cellStyle name="Comma 60" xfId="7888"/>
    <cellStyle name="Comma 61" xfId="7889"/>
    <cellStyle name="Comma 62" xfId="7890"/>
    <cellStyle name="Comma 63" xfId="7891"/>
    <cellStyle name="Comma 64" xfId="7892"/>
    <cellStyle name="Comma 65" xfId="7893"/>
    <cellStyle name="Comma 7" xfId="738"/>
    <cellStyle name="Comma 7 2" xfId="739"/>
    <cellStyle name="Comma 7 2 2" xfId="7894"/>
    <cellStyle name="Comma 7 3" xfId="7895"/>
    <cellStyle name="Comma 7 4" xfId="7896"/>
    <cellStyle name="Comma 8" xfId="740"/>
    <cellStyle name="Comma 8 2" xfId="741"/>
    <cellStyle name="Comma 8 2 2" xfId="7897"/>
    <cellStyle name="Comma 8 2 2 2" xfId="7898"/>
    <cellStyle name="Comma 8 2 3" xfId="7899"/>
    <cellStyle name="Comma 8 3" xfId="7900"/>
    <cellStyle name="Comma 8 3 2" xfId="7901"/>
    <cellStyle name="Comma 8 4" xfId="7902"/>
    <cellStyle name="Comma 8 5" xfId="7903"/>
    <cellStyle name="Comma 9" xfId="742"/>
    <cellStyle name="Comma 9 2" xfId="743"/>
    <cellStyle name="Comma 9 2 2" xfId="7904"/>
    <cellStyle name="Comma 9 2 2 2" xfId="7905"/>
    <cellStyle name="Comma 9 2 3" xfId="7906"/>
    <cellStyle name="Comma 9 3" xfId="744"/>
    <cellStyle name="Comma 9 3 2" xfId="7907"/>
    <cellStyle name="Comma 9 3 3" xfId="7908"/>
    <cellStyle name="Comma 9 3 4" xfId="7909"/>
    <cellStyle name="Comma 9 4" xfId="7910"/>
    <cellStyle name="Comma 9 4 2" xfId="7911"/>
    <cellStyle name="Comma 9 5" xfId="7912"/>
    <cellStyle name="Comma 9 5 2" xfId="7913"/>
    <cellStyle name="Comma 9 6" xfId="7914"/>
    <cellStyle name="Comma 9 7" xfId="7915"/>
    <cellStyle name="Comma 9 8" xfId="7916"/>
    <cellStyle name="Comma 9 9" xfId="7917"/>
    <cellStyle name="Comma0" xfId="745"/>
    <cellStyle name="Comma0 - Style2" xfId="746"/>
    <cellStyle name="Comma0 - Style2 2" xfId="7918"/>
    <cellStyle name="Comma0 - Style4" xfId="747"/>
    <cellStyle name="Comma0 - Style4 2" xfId="7919"/>
    <cellStyle name="Comma0 - Style4 3" xfId="7920"/>
    <cellStyle name="Comma0 - Style5" xfId="748"/>
    <cellStyle name="Comma0 - Style5 2" xfId="749"/>
    <cellStyle name="Comma0 - Style5 2 2" xfId="7921"/>
    <cellStyle name="Comma0 - Style5 3" xfId="7922"/>
    <cellStyle name="Comma0 - Style5_ACCOUNTS" xfId="7923"/>
    <cellStyle name="Comma0 10" xfId="7924"/>
    <cellStyle name="Comma0 11" xfId="7925"/>
    <cellStyle name="Comma0 12" xfId="7926"/>
    <cellStyle name="Comma0 13" xfId="7927"/>
    <cellStyle name="Comma0 14" xfId="7928"/>
    <cellStyle name="Comma0 15" xfId="7929"/>
    <cellStyle name="Comma0 16" xfId="7930"/>
    <cellStyle name="Comma0 17" xfId="7931"/>
    <cellStyle name="Comma0 18" xfId="7932"/>
    <cellStyle name="Comma0 19" xfId="7933"/>
    <cellStyle name="Comma0 2" xfId="750"/>
    <cellStyle name="Comma0 2 2" xfId="7934"/>
    <cellStyle name="Comma0 2 3" xfId="7935"/>
    <cellStyle name="Comma0 20" xfId="7936"/>
    <cellStyle name="Comma0 21" xfId="7937"/>
    <cellStyle name="Comma0 22" xfId="7938"/>
    <cellStyle name="Comma0 23" xfId="7939"/>
    <cellStyle name="Comma0 24" xfId="7940"/>
    <cellStyle name="Comma0 25" xfId="7941"/>
    <cellStyle name="Comma0 26" xfId="7942"/>
    <cellStyle name="Comma0 27" xfId="7943"/>
    <cellStyle name="Comma0 28" xfId="7944"/>
    <cellStyle name="Comma0 29" xfId="7945"/>
    <cellStyle name="Comma0 3" xfId="751"/>
    <cellStyle name="Comma0 3 2" xfId="7946"/>
    <cellStyle name="Comma0 3 3" xfId="7947"/>
    <cellStyle name="Comma0 30" xfId="7948"/>
    <cellStyle name="Comma0 31" xfId="7949"/>
    <cellStyle name="Comma0 32" xfId="7950"/>
    <cellStyle name="Comma0 33" xfId="7951"/>
    <cellStyle name="Comma0 34" xfId="7952"/>
    <cellStyle name="Comma0 35" xfId="7953"/>
    <cellStyle name="Comma0 36" xfId="7954"/>
    <cellStyle name="Comma0 37" xfId="7955"/>
    <cellStyle name="Comma0 38" xfId="7956"/>
    <cellStyle name="Comma0 39" xfId="7957"/>
    <cellStyle name="Comma0 4" xfId="752"/>
    <cellStyle name="Comma0 4 2" xfId="7958"/>
    <cellStyle name="Comma0 40" xfId="7959"/>
    <cellStyle name="Comma0 41" xfId="7960"/>
    <cellStyle name="Comma0 42" xfId="7961"/>
    <cellStyle name="Comma0 43" xfId="7962"/>
    <cellStyle name="Comma0 44" xfId="7963"/>
    <cellStyle name="Comma0 45" xfId="7964"/>
    <cellStyle name="Comma0 46" xfId="7965"/>
    <cellStyle name="Comma0 47" xfId="7966"/>
    <cellStyle name="Comma0 5" xfId="7967"/>
    <cellStyle name="Comma0 5 2" xfId="7968"/>
    <cellStyle name="Comma0 5 3" xfId="7969"/>
    <cellStyle name="Comma0 6" xfId="7970"/>
    <cellStyle name="Comma0 7" xfId="7971"/>
    <cellStyle name="Comma0 8" xfId="7972"/>
    <cellStyle name="Comma0 9" xfId="7973"/>
    <cellStyle name="Comma0_00COS Ind Allocators" xfId="753"/>
    <cellStyle name="Comma1 - Style1" xfId="754"/>
    <cellStyle name="Comma1 - Style1 2" xfId="755"/>
    <cellStyle name="Comma1 - Style1 2 2" xfId="7974"/>
    <cellStyle name="Comma1 - Style1 3" xfId="7975"/>
    <cellStyle name="Comma1 - Style1 4" xfId="7976"/>
    <cellStyle name="Comma1 - Style1_ACCOUNTS" xfId="7977"/>
    <cellStyle name="Copied" xfId="756"/>
    <cellStyle name="Copied 2" xfId="7978"/>
    <cellStyle name="Copied 2 2" xfId="7979"/>
    <cellStyle name="Copied 3" xfId="7980"/>
    <cellStyle name="Copied 4" xfId="7981"/>
    <cellStyle name="COST1" xfId="757"/>
    <cellStyle name="COST1 2" xfId="7982"/>
    <cellStyle name="COST1 2 2" xfId="7983"/>
    <cellStyle name="COST1 3" xfId="7984"/>
    <cellStyle name="COST1 4" xfId="7985"/>
    <cellStyle name="Curren - Style1" xfId="758"/>
    <cellStyle name="Curren - Style1 2" xfId="7986"/>
    <cellStyle name="Curren - Style2" xfId="759"/>
    <cellStyle name="Curren - Style2 2" xfId="760"/>
    <cellStyle name="Curren - Style2 2 2" xfId="7987"/>
    <cellStyle name="Curren - Style2 3" xfId="7988"/>
    <cellStyle name="Curren - Style2 4" xfId="7989"/>
    <cellStyle name="Curren - Style2_ACCOUNTS" xfId="7990"/>
    <cellStyle name="Curren - Style5" xfId="761"/>
    <cellStyle name="Curren - Style5 2" xfId="7991"/>
    <cellStyle name="Curren - Style6" xfId="762"/>
    <cellStyle name="Curren - Style6 2" xfId="763"/>
    <cellStyle name="Curren - Style6 2 2" xfId="7992"/>
    <cellStyle name="Curren - Style6 3" xfId="7993"/>
    <cellStyle name="Curren - Style6_ACCOUNTS" xfId="7994"/>
    <cellStyle name="Currency" xfId="1" builtinId="4"/>
    <cellStyle name="Currency 0" xfId="1140"/>
    <cellStyle name="Currency 10" xfId="764"/>
    <cellStyle name="Currency 10 2" xfId="7995"/>
    <cellStyle name="Currency 10 2 2" xfId="7996"/>
    <cellStyle name="Currency 10 3" xfId="7997"/>
    <cellStyle name="Currency 10 4" xfId="7998"/>
    <cellStyle name="Currency 11" xfId="765"/>
    <cellStyle name="Currency 11 2" xfId="766"/>
    <cellStyle name="Currency 11 2 2" xfId="7999"/>
    <cellStyle name="Currency 11 3" xfId="8000"/>
    <cellStyle name="Currency 11 4" xfId="8001"/>
    <cellStyle name="Currency 12" xfId="767"/>
    <cellStyle name="Currency 12 2" xfId="8002"/>
    <cellStyle name="Currency 12 2 2" xfId="8003"/>
    <cellStyle name="Currency 12 3" xfId="8004"/>
    <cellStyle name="Currency 12 3 2" xfId="8005"/>
    <cellStyle name="Currency 12 4" xfId="8006"/>
    <cellStyle name="Currency 12 4 2" xfId="8007"/>
    <cellStyle name="Currency 12 5" xfId="8008"/>
    <cellStyle name="Currency 12 6" xfId="8009"/>
    <cellStyle name="Currency 13" xfId="768"/>
    <cellStyle name="Currency 13 2" xfId="8010"/>
    <cellStyle name="Currency 13 3" xfId="8011"/>
    <cellStyle name="Currency 14" xfId="769"/>
    <cellStyle name="Currency 14 2" xfId="8012"/>
    <cellStyle name="Currency 14 2 2" xfId="8013"/>
    <cellStyle name="Currency 14 3" xfId="8014"/>
    <cellStyle name="Currency 14 3 2" xfId="8015"/>
    <cellStyle name="Currency 14 4" xfId="8016"/>
    <cellStyle name="Currency 14 4 2" xfId="8017"/>
    <cellStyle name="Currency 15" xfId="770"/>
    <cellStyle name="Currency 15 2" xfId="8018"/>
    <cellStyle name="Currency 15 3" xfId="8019"/>
    <cellStyle name="Currency 15 4" xfId="8020"/>
    <cellStyle name="Currency 16" xfId="771"/>
    <cellStyle name="Currency 16 2" xfId="8021"/>
    <cellStyle name="Currency 16 3" xfId="8022"/>
    <cellStyle name="Currency 16 4" xfId="8023"/>
    <cellStyle name="Currency 17" xfId="772"/>
    <cellStyle name="Currency 18" xfId="8024"/>
    <cellStyle name="Currency 18 2" xfId="8025"/>
    <cellStyle name="Currency 19" xfId="8026"/>
    <cellStyle name="Currency 19 2" xfId="8027"/>
    <cellStyle name="Currency 2" xfId="773"/>
    <cellStyle name="Currency 2 2" xfId="774"/>
    <cellStyle name="Currency 2 2 2" xfId="8028"/>
    <cellStyle name="Currency 2 2 2 2" xfId="8029"/>
    <cellStyle name="Currency 2 2 2 3" xfId="8030"/>
    <cellStyle name="Currency 2 2 3" xfId="8031"/>
    <cellStyle name="Currency 2 2 4" xfId="775"/>
    <cellStyle name="Currency 2 3" xfId="8032"/>
    <cellStyle name="Currency 2 3 2" xfId="8033"/>
    <cellStyle name="Currency 2 3 3" xfId="8034"/>
    <cellStyle name="Currency 2 4" xfId="8035"/>
    <cellStyle name="Currency 2 4 2" xfId="8036"/>
    <cellStyle name="Currency 2 5" xfId="8037"/>
    <cellStyle name="Currency 2 5 2" xfId="8038"/>
    <cellStyle name="Currency 2 6" xfId="8039"/>
    <cellStyle name="Currency 2 6 2" xfId="8040"/>
    <cellStyle name="Currency 2 7" xfId="8041"/>
    <cellStyle name="Currency 2 7 2" xfId="8042"/>
    <cellStyle name="Currency 2 8" xfId="8043"/>
    <cellStyle name="Currency 2 8 2" xfId="8044"/>
    <cellStyle name="Currency 2 9" xfId="8045"/>
    <cellStyle name="Currency 20" xfId="8046"/>
    <cellStyle name="Currency 21" xfId="8047"/>
    <cellStyle name="Currency 22" xfId="8048"/>
    <cellStyle name="Currency 23" xfId="8049"/>
    <cellStyle name="Currency 24" xfId="8050"/>
    <cellStyle name="Currency 24 2" xfId="8051"/>
    <cellStyle name="Currency 25" xfId="8052"/>
    <cellStyle name="Currency 25 2" xfId="8053"/>
    <cellStyle name="Currency 25 3" xfId="8054"/>
    <cellStyle name="Currency 26" xfId="8055"/>
    <cellStyle name="Currency 27" xfId="8056"/>
    <cellStyle name="Currency 27 2" xfId="776"/>
    <cellStyle name="Currency 3" xfId="777"/>
    <cellStyle name="Currency 3 2" xfId="778"/>
    <cellStyle name="Currency 3 2 2" xfId="8057"/>
    <cellStyle name="Currency 3 2 2 2" xfId="8058"/>
    <cellStyle name="Currency 3 2 3" xfId="8059"/>
    <cellStyle name="Currency 3 3" xfId="8060"/>
    <cellStyle name="Currency 3 3 2" xfId="8061"/>
    <cellStyle name="Currency 3 4" xfId="8062"/>
    <cellStyle name="Currency 3 5" xfId="8063"/>
    <cellStyle name="Currency 4" xfId="779"/>
    <cellStyle name="Currency 4 2" xfId="780"/>
    <cellStyle name="Currency 4 2 2" xfId="8064"/>
    <cellStyle name="Currency 4 2 2 2" xfId="8065"/>
    <cellStyle name="Currency 4 2 3" xfId="8066"/>
    <cellStyle name="Currency 4 2 4" xfId="8067"/>
    <cellStyle name="Currency 4 3" xfId="8068"/>
    <cellStyle name="Currency 4 3 2" xfId="8069"/>
    <cellStyle name="Currency 4 3 2 2" xfId="8070"/>
    <cellStyle name="Currency 4 3 3" xfId="8071"/>
    <cellStyle name="Currency 4 3 3 2" xfId="8072"/>
    <cellStyle name="Currency 4 3 4" xfId="8073"/>
    <cellStyle name="Currency 4 3 4 2" xfId="8074"/>
    <cellStyle name="Currency 4 4" xfId="8075"/>
    <cellStyle name="Currency 4 4 2" xfId="8076"/>
    <cellStyle name="Currency 4 5" xfId="8077"/>
    <cellStyle name="Currency 4 6" xfId="8078"/>
    <cellStyle name="Currency 4_2009 GRC Compliance Filing (Electric) for Exh A-1" xfId="8079"/>
    <cellStyle name="Currency 5" xfId="781"/>
    <cellStyle name="Currency 5 2" xfId="782"/>
    <cellStyle name="Currency 5 2 2" xfId="8080"/>
    <cellStyle name="Currency 5 3" xfId="8081"/>
    <cellStyle name="Currency 5 4" xfId="8082"/>
    <cellStyle name="Currency 6" xfId="783"/>
    <cellStyle name="Currency 6 2" xfId="784"/>
    <cellStyle name="Currency 6 2 2" xfId="8083"/>
    <cellStyle name="Currency 6 3" xfId="8084"/>
    <cellStyle name="Currency 6 4" xfId="8085"/>
    <cellStyle name="Currency 7" xfId="785"/>
    <cellStyle name="Currency 7 2" xfId="786"/>
    <cellStyle name="Currency 7 2 2" xfId="8086"/>
    <cellStyle name="Currency 7 3" xfId="8087"/>
    <cellStyle name="Currency 7 4" xfId="8088"/>
    <cellStyle name="Currency 8" xfId="787"/>
    <cellStyle name="Currency 8 2" xfId="788"/>
    <cellStyle name="Currency 8 2 2" xfId="8089"/>
    <cellStyle name="Currency 8 2 2 2" xfId="8090"/>
    <cellStyle name="Currency 8 2 2 3" xfId="8091"/>
    <cellStyle name="Currency 8 2 2 4" xfId="8092"/>
    <cellStyle name="Currency 8 2 3" xfId="8093"/>
    <cellStyle name="Currency 8 2 3 2" xfId="8094"/>
    <cellStyle name="Currency 8 2 4" xfId="8095"/>
    <cellStyle name="Currency 8 2 5" xfId="8096"/>
    <cellStyle name="Currency 8 2 6" xfId="8097"/>
    <cellStyle name="Currency 8 3" xfId="8098"/>
    <cellStyle name="Currency 8 3 2" xfId="8099"/>
    <cellStyle name="Currency 8 4" xfId="8100"/>
    <cellStyle name="Currency 8 4 2" xfId="8101"/>
    <cellStyle name="Currency 8 5" xfId="8102"/>
    <cellStyle name="Currency 8 6" xfId="8103"/>
    <cellStyle name="Currency 9" xfId="789"/>
    <cellStyle name="Currency 9 2" xfId="790"/>
    <cellStyle name="Currency 9 2 2" xfId="8104"/>
    <cellStyle name="Currency 9 2 2 2" xfId="8105"/>
    <cellStyle name="Currency 9 2 3" xfId="8106"/>
    <cellStyle name="Currency 9 3" xfId="8107"/>
    <cellStyle name="Currency 9 3 2" xfId="8108"/>
    <cellStyle name="Currency 9 3 3" xfId="8109"/>
    <cellStyle name="Currency 9 3 4" xfId="8110"/>
    <cellStyle name="Currency 9 4" xfId="8111"/>
    <cellStyle name="Currency 9 4 2" xfId="8112"/>
    <cellStyle name="Currency 9 5" xfId="8113"/>
    <cellStyle name="Currency 9 5 2" xfId="8114"/>
    <cellStyle name="Currency 9 6" xfId="8115"/>
    <cellStyle name="Currency 9 7" xfId="8116"/>
    <cellStyle name="Currency 9 8" xfId="8117"/>
    <cellStyle name="Currency 9 9" xfId="8118"/>
    <cellStyle name="Currency0" xfId="791"/>
    <cellStyle name="Currency0 2" xfId="792"/>
    <cellStyle name="Currency0 2 2" xfId="8119"/>
    <cellStyle name="Currency0 2 2 2" xfId="8120"/>
    <cellStyle name="Currency0 2 3" xfId="8121"/>
    <cellStyle name="Currency0 3" xfId="8122"/>
    <cellStyle name="Currency0 3 2" xfId="8123"/>
    <cellStyle name="Currency0 3 3" xfId="8124"/>
    <cellStyle name="Currency0 4" xfId="8125"/>
    <cellStyle name="Currency0 4 2" xfId="8126"/>
    <cellStyle name="Currency0 4 3" xfId="8127"/>
    <cellStyle name="Currency0 5" xfId="8128"/>
    <cellStyle name="Currency0 6" xfId="8129"/>
    <cellStyle name="Currency0 7" xfId="8130"/>
    <cellStyle name="Currency0_ACCOUNTS" xfId="8131"/>
    <cellStyle name="Date" xfId="793"/>
    <cellStyle name="Date 2" xfId="794"/>
    <cellStyle name="Date 2 2" xfId="8132"/>
    <cellStyle name="Date 2 3" xfId="8133"/>
    <cellStyle name="Date 3" xfId="795"/>
    <cellStyle name="Date 3 2" xfId="8134"/>
    <cellStyle name="Date 3 3" xfId="8135"/>
    <cellStyle name="Date 4" xfId="796"/>
    <cellStyle name="Date 4 2" xfId="8136"/>
    <cellStyle name="Date 5" xfId="8137"/>
    <cellStyle name="Date 5 2" xfId="8138"/>
    <cellStyle name="Date 5 3" xfId="8139"/>
    <cellStyle name="Date 6" xfId="8140"/>
    <cellStyle name="Date 7" xfId="8141"/>
    <cellStyle name="Date 8" xfId="8142"/>
    <cellStyle name="Date Aligned" xfId="1141"/>
    <cellStyle name="Date_903 SAP 2-6-09" xfId="797"/>
    <cellStyle name="Dotted Line" xfId="1142"/>
    <cellStyle name="drp-sh - Style2" xfId="798"/>
    <cellStyle name="Emphasis 1" xfId="799"/>
    <cellStyle name="Emphasis 1 2" xfId="8143"/>
    <cellStyle name="Emphasis 2" xfId="800"/>
    <cellStyle name="Emphasis 2 2" xfId="8144"/>
    <cellStyle name="Emphasis 3" xfId="801"/>
    <cellStyle name="Emphasis 3 2" xfId="8145"/>
    <cellStyle name="Entered" xfId="802"/>
    <cellStyle name="Entered 2" xfId="803"/>
    <cellStyle name="Entered 2 2" xfId="8146"/>
    <cellStyle name="Entered 2 2 2" xfId="8147"/>
    <cellStyle name="Entered 2 3" xfId="8148"/>
    <cellStyle name="Entered 3" xfId="8149"/>
    <cellStyle name="Entered 3 2" xfId="8150"/>
    <cellStyle name="Entered 3 2 2" xfId="8151"/>
    <cellStyle name="Entered 3 3" xfId="8152"/>
    <cellStyle name="Entered 3 3 2" xfId="8153"/>
    <cellStyle name="Entered 3 4" xfId="8154"/>
    <cellStyle name="Entered 3 4 2" xfId="8155"/>
    <cellStyle name="Entered 4" xfId="8156"/>
    <cellStyle name="Entered 4 2" xfId="8157"/>
    <cellStyle name="Entered 5" xfId="8158"/>
    <cellStyle name="Entered 5 2" xfId="8159"/>
    <cellStyle name="Entered 6" xfId="8160"/>
    <cellStyle name="Entered 7" xfId="8161"/>
    <cellStyle name="Entered 8" xfId="8162"/>
    <cellStyle name="Entered_4.32E Depreciation Study Robs file" xfId="8163"/>
    <cellStyle name="Euro" xfId="804"/>
    <cellStyle name="Euro 2" xfId="8164"/>
    <cellStyle name="Euro 2 2" xfId="8165"/>
    <cellStyle name="Euro 2 2 2" xfId="8166"/>
    <cellStyle name="Euro 2 3" xfId="8167"/>
    <cellStyle name="Euro 3" xfId="8168"/>
    <cellStyle name="Euro 3 2" xfId="8169"/>
    <cellStyle name="Euro 4" xfId="8170"/>
    <cellStyle name="Euro 5" xfId="8171"/>
    <cellStyle name="Explanatory Text 2" xfId="805"/>
    <cellStyle name="Explanatory Text 2 2" xfId="8172"/>
    <cellStyle name="Explanatory Text 2 2 2" xfId="8173"/>
    <cellStyle name="Explanatory Text 2 3" xfId="8174"/>
    <cellStyle name="Explanatory Text 3" xfId="8175"/>
    <cellStyle name="Explanatory Text 4" xfId="8176"/>
    <cellStyle name="Fixed" xfId="806"/>
    <cellStyle name="Fixed 2" xfId="8177"/>
    <cellStyle name="Fixed 2 2" xfId="8178"/>
    <cellStyle name="Fixed 3" xfId="8179"/>
    <cellStyle name="Fixed 4" xfId="8180"/>
    <cellStyle name="Fixed 5" xfId="8181"/>
    <cellStyle name="Fixed 6" xfId="8182"/>
    <cellStyle name="Fixed 7" xfId="8183"/>
    <cellStyle name="Fixed_ACCOUNTS" xfId="8184"/>
    <cellStyle name="Fixed3 - Style3" xfId="807"/>
    <cellStyle name="Fixed3 - Style3 2" xfId="8185"/>
    <cellStyle name="Footnote" xfId="1143"/>
    <cellStyle name="Good 2" xfId="808"/>
    <cellStyle name="Good 2 2" xfId="8186"/>
    <cellStyle name="Good 2 2 2" xfId="8187"/>
    <cellStyle name="Good 2 3" xfId="8188"/>
    <cellStyle name="Good 3" xfId="8189"/>
    <cellStyle name="Good 3 2" xfId="8190"/>
    <cellStyle name="Good 3 3" xfId="8191"/>
    <cellStyle name="Good 3 4" xfId="8192"/>
    <cellStyle name="Good 4" xfId="8193"/>
    <cellStyle name="Good 5" xfId="8194"/>
    <cellStyle name="Good 6" xfId="8195"/>
    <cellStyle name="Grey" xfId="809"/>
    <cellStyle name="Grey 2" xfId="810"/>
    <cellStyle name="Grey 2 2" xfId="811"/>
    <cellStyle name="Grey 2 3" xfId="8196"/>
    <cellStyle name="Grey 2 4" xfId="8197"/>
    <cellStyle name="Grey 3" xfId="812"/>
    <cellStyle name="Grey 3 2" xfId="813"/>
    <cellStyle name="Grey 3 3" xfId="8198"/>
    <cellStyle name="Grey 3 4" xfId="8199"/>
    <cellStyle name="Grey 4" xfId="814"/>
    <cellStyle name="Grey 4 2" xfId="815"/>
    <cellStyle name="Grey 4 3" xfId="8200"/>
    <cellStyle name="Grey 4 4" xfId="8201"/>
    <cellStyle name="Grey 5" xfId="8202"/>
    <cellStyle name="Grey 5 2" xfId="8203"/>
    <cellStyle name="Grey 6" xfId="8204"/>
    <cellStyle name="Grey 6 2" xfId="8205"/>
    <cellStyle name="Grey 7" xfId="8206"/>
    <cellStyle name="Grey 8" xfId="8207"/>
    <cellStyle name="Grey_(C) WHE Proforma with ITC cash grant 10 Yr Amort_for deferral_102809" xfId="8208"/>
    <cellStyle name="g-tota - Style7" xfId="816"/>
    <cellStyle name="Hard Percent" xfId="1144"/>
    <cellStyle name="Header" xfId="817"/>
    <cellStyle name="Header1" xfId="818"/>
    <cellStyle name="Header1 2" xfId="819"/>
    <cellStyle name="Header1 3" xfId="8209"/>
    <cellStyle name="Header1 3 2" xfId="8210"/>
    <cellStyle name="Header1 4" xfId="8211"/>
    <cellStyle name="Header1_AURORA Total New" xfId="8212"/>
    <cellStyle name="Header2" xfId="820"/>
    <cellStyle name="Header2 2" xfId="821"/>
    <cellStyle name="Header2 3" xfId="8213"/>
    <cellStyle name="Header2 3 2" xfId="8214"/>
    <cellStyle name="Header2 4" xfId="8215"/>
    <cellStyle name="Header2 5" xfId="8216"/>
    <cellStyle name="Header2 6" xfId="8217"/>
    <cellStyle name="Header2_AURORA Total New" xfId="8218"/>
    <cellStyle name="Heading" xfId="822"/>
    <cellStyle name="Heading 1 2" xfId="823"/>
    <cellStyle name="Heading 1 2 2" xfId="8219"/>
    <cellStyle name="Heading 1 2 2 2" xfId="8220"/>
    <cellStyle name="Heading 1 2 3" xfId="8221"/>
    <cellStyle name="Heading 1 2 3 2" xfId="8222"/>
    <cellStyle name="Heading 1 2 3 3" xfId="8223"/>
    <cellStyle name="Heading 1 2 3 4" xfId="8224"/>
    <cellStyle name="Heading 1 2 4" xfId="8225"/>
    <cellStyle name="Heading 1 3" xfId="824"/>
    <cellStyle name="Heading 1 3 2" xfId="8226"/>
    <cellStyle name="Heading 1 3 3" xfId="8227"/>
    <cellStyle name="Heading 1 3 4" xfId="8228"/>
    <cellStyle name="Heading 1 4" xfId="8229"/>
    <cellStyle name="Heading 1 4 2" xfId="8230"/>
    <cellStyle name="Heading 1 5" xfId="8231"/>
    <cellStyle name="Heading 1 6" xfId="8232"/>
    <cellStyle name="Heading 1 9" xfId="8233"/>
    <cellStyle name="Heading 1 9 2" xfId="8234"/>
    <cellStyle name="Heading 2 2" xfId="825"/>
    <cellStyle name="Heading 2 2 2" xfId="8235"/>
    <cellStyle name="Heading 2 2 2 2" xfId="8236"/>
    <cellStyle name="Heading 2 2 3" xfId="8237"/>
    <cellStyle name="Heading 2 2 3 2" xfId="8238"/>
    <cellStyle name="Heading 2 2 3 3" xfId="8239"/>
    <cellStyle name="Heading 2 2 3 4" xfId="8240"/>
    <cellStyle name="Heading 2 2 4" xfId="8241"/>
    <cellStyle name="Heading 2 3" xfId="826"/>
    <cellStyle name="Heading 2 3 2" xfId="8242"/>
    <cellStyle name="Heading 2 3 3" xfId="8243"/>
    <cellStyle name="Heading 2 3 4" xfId="8244"/>
    <cellStyle name="Heading 2 4" xfId="8245"/>
    <cellStyle name="Heading 2 4 2" xfId="8246"/>
    <cellStyle name="Heading 2 5" xfId="8247"/>
    <cellStyle name="Heading 2 6" xfId="8248"/>
    <cellStyle name="Heading 2 9" xfId="8249"/>
    <cellStyle name="Heading 2 9 2" xfId="8250"/>
    <cellStyle name="Heading 3 2" xfId="827"/>
    <cellStyle name="Heading 3 2 2" xfId="8251"/>
    <cellStyle name="Heading 3 2 2 2" xfId="8252"/>
    <cellStyle name="Heading 3 2 3" xfId="8253"/>
    <cellStyle name="Heading 3 3" xfId="8254"/>
    <cellStyle name="Heading 3 3 2" xfId="8255"/>
    <cellStyle name="Heading 3 3 3" xfId="8256"/>
    <cellStyle name="Heading 3 3 4" xfId="8257"/>
    <cellStyle name="Heading 3 4" xfId="8258"/>
    <cellStyle name="Heading 3 5" xfId="8259"/>
    <cellStyle name="Heading 3 6" xfId="8260"/>
    <cellStyle name="Heading 4 2" xfId="828"/>
    <cellStyle name="Heading 4 2 2" xfId="8261"/>
    <cellStyle name="Heading 4 2 2 2" xfId="8262"/>
    <cellStyle name="Heading 4 2 3" xfId="8263"/>
    <cellStyle name="Heading 4 3" xfId="8264"/>
    <cellStyle name="Heading 4 3 2" xfId="8265"/>
    <cellStyle name="Heading 4 3 3" xfId="8266"/>
    <cellStyle name="Heading 4 3 4" xfId="8267"/>
    <cellStyle name="Heading 4 4" xfId="8268"/>
    <cellStyle name="Heading 4 5" xfId="8269"/>
    <cellStyle name="Heading 4 6" xfId="8270"/>
    <cellStyle name="Heading1" xfId="829"/>
    <cellStyle name="Heading1 2" xfId="8271"/>
    <cellStyle name="Heading1 2 2" xfId="8272"/>
    <cellStyle name="Heading1 3" xfId="8273"/>
    <cellStyle name="Heading1 3 2" xfId="8274"/>
    <cellStyle name="Heading1 4" xfId="8275"/>
    <cellStyle name="Heading1 5" xfId="8276"/>
    <cellStyle name="Heading1 6" xfId="8277"/>
    <cellStyle name="Heading1 7" xfId="8278"/>
    <cellStyle name="Heading1 8" xfId="8279"/>
    <cellStyle name="Heading1_4.32E Depreciation Study Robs file" xfId="8280"/>
    <cellStyle name="Heading2" xfId="830"/>
    <cellStyle name="Heading2 2" xfId="8281"/>
    <cellStyle name="Heading2 2 2" xfId="8282"/>
    <cellStyle name="Heading2 3" xfId="8283"/>
    <cellStyle name="Heading2 3 2" xfId="8284"/>
    <cellStyle name="Heading2 4" xfId="8285"/>
    <cellStyle name="Heading2 5" xfId="8286"/>
    <cellStyle name="Heading2 6" xfId="8287"/>
    <cellStyle name="Heading2 7" xfId="8288"/>
    <cellStyle name="Heading2 8" xfId="8289"/>
    <cellStyle name="Heading2_4.32E Depreciation Study Robs file" xfId="8290"/>
    <cellStyle name="Hyperlink 2" xfId="8291"/>
    <cellStyle name="Hyperlink 3" xfId="8292"/>
    <cellStyle name="Input [yellow]" xfId="831"/>
    <cellStyle name="Input [yellow] 2" xfId="832"/>
    <cellStyle name="Input [yellow] 2 2" xfId="833"/>
    <cellStyle name="Input [yellow] 2 3" xfId="8293"/>
    <cellStyle name="Input [yellow] 2 4" xfId="8294"/>
    <cellStyle name="Input [yellow] 2 5" xfId="8295"/>
    <cellStyle name="Input [yellow] 3" xfId="834"/>
    <cellStyle name="Input [yellow] 3 2" xfId="835"/>
    <cellStyle name="Input [yellow] 3 3" xfId="8296"/>
    <cellStyle name="Input [yellow] 3 4" xfId="8297"/>
    <cellStyle name="Input [yellow] 3 5" xfId="8298"/>
    <cellStyle name="Input [yellow] 4" xfId="836"/>
    <cellStyle name="Input [yellow] 4 2" xfId="837"/>
    <cellStyle name="Input [yellow] 4 3" xfId="8299"/>
    <cellStyle name="Input [yellow] 4 4" xfId="8300"/>
    <cellStyle name="Input [yellow] 4 5" xfId="8301"/>
    <cellStyle name="Input [yellow] 5" xfId="8302"/>
    <cellStyle name="Input [yellow] 5 2" xfId="8303"/>
    <cellStyle name="Input [yellow] 6" xfId="8304"/>
    <cellStyle name="Input [yellow] 7" xfId="8305"/>
    <cellStyle name="Input [yellow] 8" xfId="8306"/>
    <cellStyle name="Input [yellow] 9" xfId="8307"/>
    <cellStyle name="Input [yellow]_(C) WHE Proforma with ITC cash grant 10 Yr Amort_for deferral_102809" xfId="8308"/>
    <cellStyle name="Input 10" xfId="8309"/>
    <cellStyle name="Input 11" xfId="8310"/>
    <cellStyle name="Input 12" xfId="8311"/>
    <cellStyle name="Input 13" xfId="8312"/>
    <cellStyle name="Input 14" xfId="8313"/>
    <cellStyle name="Input 15" xfId="8314"/>
    <cellStyle name="Input 16" xfId="8315"/>
    <cellStyle name="Input 17" xfId="8316"/>
    <cellStyle name="Input 18" xfId="8317"/>
    <cellStyle name="Input 19" xfId="8318"/>
    <cellStyle name="Input 2" xfId="838"/>
    <cellStyle name="Input 2 2" xfId="8319"/>
    <cellStyle name="Input 2 2 2" xfId="8320"/>
    <cellStyle name="Input 2 2 3" xfId="8321"/>
    <cellStyle name="Input 2 3" xfId="8322"/>
    <cellStyle name="Input 3" xfId="839"/>
    <cellStyle name="Input 3 2" xfId="8323"/>
    <cellStyle name="Input 3 3" xfId="8324"/>
    <cellStyle name="Input 3 4" xfId="8325"/>
    <cellStyle name="Input 3 5" xfId="8326"/>
    <cellStyle name="Input 4" xfId="840"/>
    <cellStyle name="Input 4 2" xfId="8327"/>
    <cellStyle name="Input 4 3" xfId="8328"/>
    <cellStyle name="Input 4 4" xfId="8329"/>
    <cellStyle name="Input 5" xfId="8330"/>
    <cellStyle name="Input 6" xfId="8331"/>
    <cellStyle name="Input 7" xfId="8332"/>
    <cellStyle name="Input 8" xfId="8333"/>
    <cellStyle name="Input 9" xfId="8334"/>
    <cellStyle name="Input Cells" xfId="841"/>
    <cellStyle name="Input Cells 2" xfId="8335"/>
    <cellStyle name="Input Cells 3" xfId="8336"/>
    <cellStyle name="Input Cells Percent" xfId="842"/>
    <cellStyle name="Input Cells Percent 2" xfId="8337"/>
    <cellStyle name="Input Cells Percent 3" xfId="8338"/>
    <cellStyle name="Input Cells Percent_AURORA Total New" xfId="8339"/>
    <cellStyle name="Input Cells_4.34E Mint Farm Deferral" xfId="8340"/>
    <cellStyle name="line b - Style6" xfId="843"/>
    <cellStyle name="Lines" xfId="844"/>
    <cellStyle name="Lines 2" xfId="845"/>
    <cellStyle name="Lines 3" xfId="8341"/>
    <cellStyle name="Lines 4" xfId="8342"/>
    <cellStyle name="Lines_Electric Rev Req Model (2009 GRC) Rebuttal" xfId="8343"/>
    <cellStyle name="LINKED" xfId="846"/>
    <cellStyle name="LINKED 2" xfId="8344"/>
    <cellStyle name="LINKED 2 2" xfId="8345"/>
    <cellStyle name="LINKED 3" xfId="8346"/>
    <cellStyle name="LINKED 4" xfId="8347"/>
    <cellStyle name="Linked Cell 2" xfId="847"/>
    <cellStyle name="Linked Cell 2 2" xfId="8348"/>
    <cellStyle name="Linked Cell 2 2 2" xfId="8349"/>
    <cellStyle name="Linked Cell 2 3" xfId="8350"/>
    <cellStyle name="Linked Cell 3" xfId="8351"/>
    <cellStyle name="Linked Cell 3 2" xfId="8352"/>
    <cellStyle name="Linked Cell 3 3" xfId="8353"/>
    <cellStyle name="Linked Cell 3 4" xfId="8354"/>
    <cellStyle name="Linked Cell 4" xfId="8355"/>
    <cellStyle name="Linked Cell 5" xfId="8356"/>
    <cellStyle name="Linked Cell 6" xfId="8357"/>
    <cellStyle name="Millares [0]_2AV_M_M " xfId="848"/>
    <cellStyle name="Millares_2AV_M_M " xfId="849"/>
    <cellStyle name="modified border" xfId="850"/>
    <cellStyle name="modified border 2" xfId="851"/>
    <cellStyle name="modified border 2 2" xfId="852"/>
    <cellStyle name="modified border 2 3" xfId="8358"/>
    <cellStyle name="modified border 3" xfId="853"/>
    <cellStyle name="modified border 3 2" xfId="854"/>
    <cellStyle name="modified border 3 3" xfId="8359"/>
    <cellStyle name="modified border 4" xfId="855"/>
    <cellStyle name="modified border 4 2" xfId="856"/>
    <cellStyle name="modified border 4 3" xfId="8360"/>
    <cellStyle name="modified border 5" xfId="8361"/>
    <cellStyle name="modified border 5 2" xfId="8362"/>
    <cellStyle name="modified border 6" xfId="8363"/>
    <cellStyle name="modified border 7" xfId="8364"/>
    <cellStyle name="modified border 8" xfId="8365"/>
    <cellStyle name="modified border_4.34E Mint Farm Deferral" xfId="8366"/>
    <cellStyle name="modified border1" xfId="857"/>
    <cellStyle name="modified border1 2" xfId="858"/>
    <cellStyle name="modified border1 2 2" xfId="859"/>
    <cellStyle name="modified border1 2 3" xfId="8367"/>
    <cellStyle name="modified border1 3" xfId="860"/>
    <cellStyle name="modified border1 3 2" xfId="861"/>
    <cellStyle name="modified border1 3 3" xfId="8368"/>
    <cellStyle name="modified border1 4" xfId="862"/>
    <cellStyle name="modified border1 4 2" xfId="863"/>
    <cellStyle name="modified border1 4 3" xfId="8369"/>
    <cellStyle name="modified border1 5" xfId="8370"/>
    <cellStyle name="modified border1 5 2" xfId="8371"/>
    <cellStyle name="modified border1 6" xfId="8372"/>
    <cellStyle name="modified border1 7" xfId="8373"/>
    <cellStyle name="modified border1 8" xfId="8374"/>
    <cellStyle name="modified border1_4.34E Mint Farm Deferral" xfId="8375"/>
    <cellStyle name="Moneda [0]_2AV_M_M " xfId="864"/>
    <cellStyle name="Moneda_2AV_M_M " xfId="865"/>
    <cellStyle name="Multiple" xfId="1145"/>
    <cellStyle name="Neutral 2" xfId="866"/>
    <cellStyle name="Neutral 2 2" xfId="8376"/>
    <cellStyle name="Neutral 2 2 2" xfId="8377"/>
    <cellStyle name="Neutral 2 3" xfId="8378"/>
    <cellStyle name="Neutral 3" xfId="8379"/>
    <cellStyle name="Neutral 3 2" xfId="8380"/>
    <cellStyle name="Neutral 3 3" xfId="8381"/>
    <cellStyle name="Neutral 3 4" xfId="8382"/>
    <cellStyle name="Neutral 4" xfId="8383"/>
    <cellStyle name="Neutral 5" xfId="8384"/>
    <cellStyle name="Neutral 6" xfId="8385"/>
    <cellStyle name="no dec" xfId="867"/>
    <cellStyle name="no dec 2" xfId="8386"/>
    <cellStyle name="no dec 2 2" xfId="8387"/>
    <cellStyle name="no dec 3" xfId="8388"/>
    <cellStyle name="no dec 4" xfId="8389"/>
    <cellStyle name="Normal" xfId="0" builtinId="0"/>
    <cellStyle name="Normal - Style1" xfId="868"/>
    <cellStyle name="Normal - Style1 2" xfId="869"/>
    <cellStyle name="Normal - Style1 2 2" xfId="8390"/>
    <cellStyle name="Normal - Style1 2 2 2" xfId="8391"/>
    <cellStyle name="Normal - Style1 2 3" xfId="8392"/>
    <cellStyle name="Normal - Style1 2 4" xfId="8393"/>
    <cellStyle name="Normal - Style1 3" xfId="870"/>
    <cellStyle name="Normal - Style1 3 2" xfId="8394"/>
    <cellStyle name="Normal - Style1 3 2 2" xfId="8395"/>
    <cellStyle name="Normal - Style1 3 3" xfId="8396"/>
    <cellStyle name="Normal - Style1 3 4" xfId="8397"/>
    <cellStyle name="Normal - Style1 4" xfId="871"/>
    <cellStyle name="Normal - Style1 4 2" xfId="8398"/>
    <cellStyle name="Normal - Style1 4 2 2" xfId="8399"/>
    <cellStyle name="Normal - Style1 4 3" xfId="8400"/>
    <cellStyle name="Normal - Style1 4 4" xfId="8401"/>
    <cellStyle name="Normal - Style1 5" xfId="8402"/>
    <cellStyle name="Normal - Style1 5 2" xfId="8403"/>
    <cellStyle name="Normal - Style1 5 3" xfId="8404"/>
    <cellStyle name="Normal - Style1 5 4" xfId="8405"/>
    <cellStyle name="Normal - Style1 6" xfId="8406"/>
    <cellStyle name="Normal - Style1 6 2" xfId="8407"/>
    <cellStyle name="Normal - Style1 6 2 2" xfId="8408"/>
    <cellStyle name="Normal - Style1 6 3" xfId="8409"/>
    <cellStyle name="Normal - Style1 6 4" xfId="8410"/>
    <cellStyle name="Normal - Style1 7" xfId="8411"/>
    <cellStyle name="Normal - Style1 8" xfId="8412"/>
    <cellStyle name="Normal - Style1_(C) WHE Proforma with ITC cash grant 10 Yr Amort_for deferral_102809" xfId="8413"/>
    <cellStyle name="Normal 1" xfId="8414"/>
    <cellStyle name="Normal 1 2" xfId="8415"/>
    <cellStyle name="Normal 10" xfId="872"/>
    <cellStyle name="Normal 10 2" xfId="873"/>
    <cellStyle name="Normal 10 2 2" xfId="8416"/>
    <cellStyle name="Normal 10 2 2 2" xfId="8417"/>
    <cellStyle name="Normal 10 2 2 3" xfId="8418"/>
    <cellStyle name="Normal 10 2 3" xfId="8419"/>
    <cellStyle name="Normal 10 2 4" xfId="8420"/>
    <cellStyle name="Normal 10 3" xfId="874"/>
    <cellStyle name="Normal 10 3 2" xfId="875"/>
    <cellStyle name="Normal 10 3 2 2" xfId="8421"/>
    <cellStyle name="Normal 10 3 3" xfId="8422"/>
    <cellStyle name="Normal 10 3 4" xfId="8423"/>
    <cellStyle name="Normal 10 4" xfId="876"/>
    <cellStyle name="Normal 10 4 2" xfId="8424"/>
    <cellStyle name="Normal 10 4 2 2" xfId="8425"/>
    <cellStyle name="Normal 10 4 3" xfId="8426"/>
    <cellStyle name="Normal 10 5" xfId="8427"/>
    <cellStyle name="Normal 10 5 2" xfId="8428"/>
    <cellStyle name="Normal 10 5 3" xfId="8429"/>
    <cellStyle name="Normal 10 6" xfId="8430"/>
    <cellStyle name="Normal 10 6 2" xfId="8431"/>
    <cellStyle name="Normal 10 7" xfId="8432"/>
    <cellStyle name="Normal 10 8" xfId="8433"/>
    <cellStyle name="Normal 10 9" xfId="8434"/>
    <cellStyle name="Normal 10_ Price Inputs" xfId="8435"/>
    <cellStyle name="Normal 100" xfId="8436"/>
    <cellStyle name="Normal 101" xfId="8437"/>
    <cellStyle name="Normal 102" xfId="8438"/>
    <cellStyle name="Normal 103" xfId="8439"/>
    <cellStyle name="Normal 104" xfId="8440"/>
    <cellStyle name="Normal 105" xfId="8441"/>
    <cellStyle name="Normal 106" xfId="8442"/>
    <cellStyle name="Normal 107" xfId="8443"/>
    <cellStyle name="Normal 108" xfId="8444"/>
    <cellStyle name="Normal 109" xfId="8445"/>
    <cellStyle name="Normal 11" xfId="877"/>
    <cellStyle name="Normal 11 2" xfId="878"/>
    <cellStyle name="Normal 11 2 2" xfId="8446"/>
    <cellStyle name="Normal 11 2 2 2" xfId="8447"/>
    <cellStyle name="Normal 11 2 3" xfId="8448"/>
    <cellStyle name="Normal 11 3" xfId="8449"/>
    <cellStyle name="Normal 11 3 2" xfId="8450"/>
    <cellStyle name="Normal 11 3 3" xfId="8451"/>
    <cellStyle name="Normal 11 4" xfId="8452"/>
    <cellStyle name="Normal 11 4 2" xfId="8453"/>
    <cellStyle name="Normal 11 5" xfId="8454"/>
    <cellStyle name="Normal 11 6" xfId="8455"/>
    <cellStyle name="Normal 11 7" xfId="8456"/>
    <cellStyle name="Normal 11_16.37E Wild Horse Expansion DeferralRevwrkingfile SF" xfId="8457"/>
    <cellStyle name="Normal 110" xfId="8458"/>
    <cellStyle name="Normal 111" xfId="8459"/>
    <cellStyle name="Normal 112" xfId="8460"/>
    <cellStyle name="Normal 112 2" xfId="8461"/>
    <cellStyle name="Normal 113" xfId="8462"/>
    <cellStyle name="Normal 114" xfId="8463"/>
    <cellStyle name="Normal 115" xfId="8464"/>
    <cellStyle name="Normal 116" xfId="8465"/>
    <cellStyle name="Normal 116 2" xfId="8466"/>
    <cellStyle name="Normal 117" xfId="8467"/>
    <cellStyle name="Normal 118" xfId="8468"/>
    <cellStyle name="Normal 119" xfId="8469"/>
    <cellStyle name="Normal 12" xfId="879"/>
    <cellStyle name="Normal 12 2" xfId="880"/>
    <cellStyle name="Normal 12 2 2" xfId="8470"/>
    <cellStyle name="Normal 12 2 2 2" xfId="8471"/>
    <cellStyle name="Normal 12 2 3" xfId="8472"/>
    <cellStyle name="Normal 12 3" xfId="8473"/>
    <cellStyle name="Normal 12 3 2" xfId="8474"/>
    <cellStyle name="Normal 12 3 3" xfId="8475"/>
    <cellStyle name="Normal 12 4" xfId="8476"/>
    <cellStyle name="Normal 12 4 2" xfId="8477"/>
    <cellStyle name="Normal 12 5" xfId="8478"/>
    <cellStyle name="Normal 12 6" xfId="8479"/>
    <cellStyle name="Normal 12 7" xfId="8480"/>
    <cellStyle name="Normal 12_2011 CBR Rev Calc by schedule" xfId="8481"/>
    <cellStyle name="Normal 120" xfId="8482"/>
    <cellStyle name="Normal 121" xfId="8483"/>
    <cellStyle name="Normal 122" xfId="8484"/>
    <cellStyle name="Normal 123" xfId="8485"/>
    <cellStyle name="Normal 124" xfId="8486"/>
    <cellStyle name="Normal 125" xfId="8487"/>
    <cellStyle name="Normal 126" xfId="8488"/>
    <cellStyle name="Normal 127" xfId="8489"/>
    <cellStyle name="Normal 128" xfId="8490"/>
    <cellStyle name="Normal 129" xfId="8491"/>
    <cellStyle name="Normal 13" xfId="881"/>
    <cellStyle name="Normal 13 2" xfId="882"/>
    <cellStyle name="Normal 13 2 2" xfId="8492"/>
    <cellStyle name="Normal 13 2 2 2" xfId="8493"/>
    <cellStyle name="Normal 13 2 3" xfId="8494"/>
    <cellStyle name="Normal 13 3" xfId="8495"/>
    <cellStyle name="Normal 13 3 2" xfId="8496"/>
    <cellStyle name="Normal 13 3 3" xfId="8497"/>
    <cellStyle name="Normal 13 4" xfId="8498"/>
    <cellStyle name="Normal 13 4 2" xfId="8499"/>
    <cellStyle name="Normal 13 5" xfId="8500"/>
    <cellStyle name="Normal 13 6" xfId="8501"/>
    <cellStyle name="Normal 13 7" xfId="8502"/>
    <cellStyle name="Normal 13_2011 CBR Rev Calc by schedule" xfId="8503"/>
    <cellStyle name="Normal 130" xfId="8504"/>
    <cellStyle name="Normal 131" xfId="8505"/>
    <cellStyle name="Normal 132" xfId="8506"/>
    <cellStyle name="Normal 133" xfId="8507"/>
    <cellStyle name="Normal 134" xfId="8508"/>
    <cellStyle name="Normal 135" xfId="8509"/>
    <cellStyle name="Normal 136" xfId="8510"/>
    <cellStyle name="Normal 137" xfId="8511"/>
    <cellStyle name="Normal 138" xfId="8512"/>
    <cellStyle name="Normal 139" xfId="8513"/>
    <cellStyle name="Normal 14" xfId="883"/>
    <cellStyle name="Normal 14 2" xfId="8514"/>
    <cellStyle name="Normal 14 2 2" xfId="8515"/>
    <cellStyle name="Normal 14 3" xfId="8516"/>
    <cellStyle name="Normal 14 4" xfId="8517"/>
    <cellStyle name="Normal 14_2011 CBR Rev Calc by schedule" xfId="8518"/>
    <cellStyle name="Normal 140" xfId="8519"/>
    <cellStyle name="Normal 141" xfId="8520"/>
    <cellStyle name="Normal 142" xfId="8521"/>
    <cellStyle name="Normal 143" xfId="8522"/>
    <cellStyle name="Normal 144" xfId="8523"/>
    <cellStyle name="Normal 145" xfId="8524"/>
    <cellStyle name="Normal 146" xfId="8525"/>
    <cellStyle name="Normal 147" xfId="8526"/>
    <cellStyle name="Normal 148" xfId="8527"/>
    <cellStyle name="Normal 149" xfId="8528"/>
    <cellStyle name="Normal 15" xfId="884"/>
    <cellStyle name="Normal 15 2" xfId="885"/>
    <cellStyle name="Normal 15 3" xfId="8529"/>
    <cellStyle name="Normal 15 3 2" xfId="8530"/>
    <cellStyle name="Normal 15 3 3" xfId="8531"/>
    <cellStyle name="Normal 15 4" xfId="8532"/>
    <cellStyle name="Normal 15 4 2" xfId="8533"/>
    <cellStyle name="Normal 15 5" xfId="8534"/>
    <cellStyle name="Normal 15 6" xfId="8535"/>
    <cellStyle name="Normal 15 7" xfId="8536"/>
    <cellStyle name="Normal 15_2011 CBR Rev Calc by schedule" xfId="8537"/>
    <cellStyle name="Normal 150" xfId="8538"/>
    <cellStyle name="Normal 151" xfId="8539"/>
    <cellStyle name="Normal 152" xfId="8540"/>
    <cellStyle name="Normal 16" xfId="886"/>
    <cellStyle name="Normal 16 2" xfId="887"/>
    <cellStyle name="Normal 16 3" xfId="8541"/>
    <cellStyle name="Normal 16 3 2" xfId="8542"/>
    <cellStyle name="Normal 16 3 3" xfId="8543"/>
    <cellStyle name="Normal 16 4" xfId="8544"/>
    <cellStyle name="Normal 16 4 2" xfId="8545"/>
    <cellStyle name="Normal 16 5" xfId="8546"/>
    <cellStyle name="Normal 16 6" xfId="8547"/>
    <cellStyle name="Normal 16 7" xfId="8548"/>
    <cellStyle name="Normal 16_2011 CBR Rev Calc by schedule" xfId="8549"/>
    <cellStyle name="Normal 17" xfId="888"/>
    <cellStyle name="Normal 17 2" xfId="889"/>
    <cellStyle name="Normal 17 3" xfId="8550"/>
    <cellStyle name="Normal 17 3 2" xfId="8551"/>
    <cellStyle name="Normal 17 4" xfId="8552"/>
    <cellStyle name="Normal 17 5" xfId="8553"/>
    <cellStyle name="Normal 18" xfId="890"/>
    <cellStyle name="Normal 18 2" xfId="891"/>
    <cellStyle name="Normal 18 3" xfId="892"/>
    <cellStyle name="Normal 18 3 2" xfId="8554"/>
    <cellStyle name="Normal 18 4" xfId="8555"/>
    <cellStyle name="Normal 18 5" xfId="8556"/>
    <cellStyle name="Normal 19" xfId="893"/>
    <cellStyle name="Normal 19 2" xfId="894"/>
    <cellStyle name="Normal 19 3" xfId="8557"/>
    <cellStyle name="Normal 19 3 2" xfId="8558"/>
    <cellStyle name="Normal 19 4" xfId="8559"/>
    <cellStyle name="Normal 2" xfId="895"/>
    <cellStyle name="Normal 2 10" xfId="1137"/>
    <cellStyle name="Normal 2 10 2" xfId="8560"/>
    <cellStyle name="Normal 2 10 2 2" xfId="8561"/>
    <cellStyle name="Normal 2 10 3" xfId="8562"/>
    <cellStyle name="Normal 2 11" xfId="1153"/>
    <cellStyle name="Normal 2 11 2" xfId="8563"/>
    <cellStyle name="Normal 2 12" xfId="8564"/>
    <cellStyle name="Normal 2 2" xfId="896"/>
    <cellStyle name="Normal 2 2 10" xfId="8565"/>
    <cellStyle name="Normal 2 2 11" xfId="8566"/>
    <cellStyle name="Normal 2 2 2" xfId="897"/>
    <cellStyle name="Normal 2 2 2 2" xfId="898"/>
    <cellStyle name="Normal 2 2 2 2 2" xfId="8567"/>
    <cellStyle name="Normal 2 2 2 3" xfId="8568"/>
    <cellStyle name="Normal 2 2 2 3 2" xfId="8569"/>
    <cellStyle name="Normal 2 2 2 4" xfId="8570"/>
    <cellStyle name="Normal 2 2 2 5" xfId="8571"/>
    <cellStyle name="Normal 2 2 2 6" xfId="8572"/>
    <cellStyle name="Normal 2 2 2 7" xfId="8573"/>
    <cellStyle name="Normal 2 2 2_Chelan PUD Power Costs (8-10)" xfId="8574"/>
    <cellStyle name="Normal 2 2 3" xfId="899"/>
    <cellStyle name="Normal 2 2 3 2" xfId="900"/>
    <cellStyle name="Normal 2 2 3 3" xfId="8575"/>
    <cellStyle name="Normal 2 2 4" xfId="8576"/>
    <cellStyle name="Normal 2 2 4 2" xfId="8577"/>
    <cellStyle name="Normal 2 2 5" xfId="8578"/>
    <cellStyle name="Normal 2 2 6" xfId="8579"/>
    <cellStyle name="Normal 2 2 7" xfId="8580"/>
    <cellStyle name="Normal 2 2 8" xfId="8581"/>
    <cellStyle name="Normal 2 2 9" xfId="8582"/>
    <cellStyle name="Normal 2 2_ Price Inputs" xfId="8583"/>
    <cellStyle name="Normal 2 3" xfId="901"/>
    <cellStyle name="Normal 2 3 2" xfId="902"/>
    <cellStyle name="Normal 2 3 3" xfId="8584"/>
    <cellStyle name="Normal 2 3 4" xfId="8585"/>
    <cellStyle name="Normal 2 4" xfId="903"/>
    <cellStyle name="Normal 2 4 2" xfId="904"/>
    <cellStyle name="Normal 2 4 3" xfId="8586"/>
    <cellStyle name="Normal 2 5" xfId="905"/>
    <cellStyle name="Normal 2 5 2" xfId="906"/>
    <cellStyle name="Normal 2 5 3" xfId="8587"/>
    <cellStyle name="Normal 2 6" xfId="907"/>
    <cellStyle name="Normal 2 6 2" xfId="8588"/>
    <cellStyle name="Normal 2 6 2 2" xfId="8589"/>
    <cellStyle name="Normal 2 6 3" xfId="8590"/>
    <cellStyle name="Normal 2 6 4" xfId="8591"/>
    <cellStyle name="Normal 2 6 5" xfId="8592"/>
    <cellStyle name="Normal 2 6 6" xfId="8593"/>
    <cellStyle name="Normal 2 7" xfId="908"/>
    <cellStyle name="Normal 2 7 2" xfId="909"/>
    <cellStyle name="Normal 2 7 2 2" xfId="8594"/>
    <cellStyle name="Normal 2 7 3" xfId="8595"/>
    <cellStyle name="Normal 2 7 4" xfId="8596"/>
    <cellStyle name="Normal 2 8" xfId="910"/>
    <cellStyle name="Normal 2 8 2" xfId="8597"/>
    <cellStyle name="Normal 2 8 2 2" xfId="8598"/>
    <cellStyle name="Normal 2 8 2 2 2" xfId="8599"/>
    <cellStyle name="Normal 2 8 2 3" xfId="8600"/>
    <cellStyle name="Normal 2 8 3" xfId="8601"/>
    <cellStyle name="Normal 2 8 3 2" xfId="8602"/>
    <cellStyle name="Normal 2 8 4" xfId="8603"/>
    <cellStyle name="Normal 2 8 5" xfId="8604"/>
    <cellStyle name="Normal 2 9" xfId="911"/>
    <cellStyle name="Normal 2 9 2" xfId="8605"/>
    <cellStyle name="Normal 2 9 2 2" xfId="8606"/>
    <cellStyle name="Normal 2 9 3" xfId="8607"/>
    <cellStyle name="Normal 2 9 4" xfId="8608"/>
    <cellStyle name="Normal 2_16.37E Wild Horse Expansion DeferralRevwrkingfile SF" xfId="8609"/>
    <cellStyle name="Normal 20" xfId="912"/>
    <cellStyle name="Normal 20 2" xfId="8610"/>
    <cellStyle name="Normal 20 2 2" xfId="8611"/>
    <cellStyle name="Normal 20 3" xfId="8612"/>
    <cellStyle name="Normal 20 3 2" xfId="8613"/>
    <cellStyle name="Normal 20 4" xfId="8614"/>
    <cellStyle name="Normal 20 4 2" xfId="8615"/>
    <cellStyle name="Normal 20 5" xfId="8616"/>
    <cellStyle name="Normal 20 6" xfId="8617"/>
    <cellStyle name="Normal 21" xfId="913"/>
    <cellStyle name="Normal 21 2" xfId="8618"/>
    <cellStyle name="Normal 21 2 2" xfId="8619"/>
    <cellStyle name="Normal 21 2 3" xfId="8620"/>
    <cellStyle name="Normal 21 3" xfId="8621"/>
    <cellStyle name="Normal 21 3 2" xfId="8622"/>
    <cellStyle name="Normal 21 4" xfId="8623"/>
    <cellStyle name="Normal 21 5" xfId="8624"/>
    <cellStyle name="Normal 21 6" xfId="8625"/>
    <cellStyle name="Normal 22" xfId="914"/>
    <cellStyle name="Normal 22 2" xfId="8626"/>
    <cellStyle name="Normal 22 2 2" xfId="8627"/>
    <cellStyle name="Normal 22 2 3" xfId="8628"/>
    <cellStyle name="Normal 22 3" xfId="8629"/>
    <cellStyle name="Normal 22 3 2" xfId="8630"/>
    <cellStyle name="Normal 22 4" xfId="8631"/>
    <cellStyle name="Normal 22 5" xfId="8632"/>
    <cellStyle name="Normal 22 6" xfId="8633"/>
    <cellStyle name="Normal 23" xfId="915"/>
    <cellStyle name="Normal 23 2" xfId="8634"/>
    <cellStyle name="Normal 23 2 2" xfId="8635"/>
    <cellStyle name="Normal 23 2 3" xfId="8636"/>
    <cellStyle name="Normal 23 3" xfId="8637"/>
    <cellStyle name="Normal 23 3 2" xfId="8638"/>
    <cellStyle name="Normal 23 4" xfId="8639"/>
    <cellStyle name="Normal 23 5" xfId="8640"/>
    <cellStyle name="Normal 23 6" xfId="8641"/>
    <cellStyle name="Normal 24" xfId="916"/>
    <cellStyle name="Normal 24 2" xfId="8642"/>
    <cellStyle name="Normal 24 2 2" xfId="8643"/>
    <cellStyle name="Normal 24 2 3" xfId="8644"/>
    <cellStyle name="Normal 24 3" xfId="8645"/>
    <cellStyle name="Normal 24 3 2" xfId="8646"/>
    <cellStyle name="Normal 24 4" xfId="8647"/>
    <cellStyle name="Normal 24 5" xfId="8648"/>
    <cellStyle name="Normal 25" xfId="917"/>
    <cellStyle name="Normal 25 2" xfId="8649"/>
    <cellStyle name="Normal 25 2 2" xfId="8650"/>
    <cellStyle name="Normal 25 2 3" xfId="8651"/>
    <cellStyle name="Normal 25 3" xfId="8652"/>
    <cellStyle name="Normal 25 3 2" xfId="8653"/>
    <cellStyle name="Normal 25 4" xfId="8654"/>
    <cellStyle name="Normal 25 5" xfId="8655"/>
    <cellStyle name="Normal 26" xfId="918"/>
    <cellStyle name="Normal 26 2" xfId="8656"/>
    <cellStyle name="Normal 26 2 2" xfId="8657"/>
    <cellStyle name="Normal 26 2 3" xfId="8658"/>
    <cellStyle name="Normal 26 3" xfId="8659"/>
    <cellStyle name="Normal 26 3 2" xfId="8660"/>
    <cellStyle name="Normal 26 4" xfId="8661"/>
    <cellStyle name="Normal 26 5" xfId="8662"/>
    <cellStyle name="Normal 27" xfId="919"/>
    <cellStyle name="Normal 27 2" xfId="8663"/>
    <cellStyle name="Normal 27 2 2" xfId="8664"/>
    <cellStyle name="Normal 27 2 3" xfId="8665"/>
    <cellStyle name="Normal 27 3" xfId="8666"/>
    <cellStyle name="Normal 27 3 2" xfId="8667"/>
    <cellStyle name="Normal 27 4" xfId="8668"/>
    <cellStyle name="Normal 27 5" xfId="8669"/>
    <cellStyle name="Normal 28" xfId="920"/>
    <cellStyle name="Normal 28 2" xfId="8670"/>
    <cellStyle name="Normal 28 2 2" xfId="8671"/>
    <cellStyle name="Normal 28 2 3" xfId="8672"/>
    <cellStyle name="Normal 28 3" xfId="8673"/>
    <cellStyle name="Normal 28 3 2" xfId="8674"/>
    <cellStyle name="Normal 28 4" xfId="8675"/>
    <cellStyle name="Normal 28 5" xfId="8676"/>
    <cellStyle name="Normal 29" xfId="921"/>
    <cellStyle name="Normal 29 2" xfId="8677"/>
    <cellStyle name="Normal 29 2 2" xfId="8678"/>
    <cellStyle name="Normal 29 2 3" xfId="8679"/>
    <cellStyle name="Normal 29 3" xfId="8680"/>
    <cellStyle name="Normal 29 3 2" xfId="8681"/>
    <cellStyle name="Normal 29 4" xfId="8682"/>
    <cellStyle name="Normal 29 5" xfId="8683"/>
    <cellStyle name="Normal 3" xfId="922"/>
    <cellStyle name="Normal 3 10" xfId="8684"/>
    <cellStyle name="Normal 3 2" xfId="923"/>
    <cellStyle name="Normal 3 2 2" xfId="8685"/>
    <cellStyle name="Normal 3 2 2 2" xfId="8686"/>
    <cellStyle name="Normal 3 2 3" xfId="8687"/>
    <cellStyle name="Normal 3 2 4" xfId="8688"/>
    <cellStyle name="Normal 3 2 5" xfId="8689"/>
    <cellStyle name="Normal 3 2 6" xfId="8690"/>
    <cellStyle name="Normal 3 2_Chelan PUD Power Costs (8-10)" xfId="8691"/>
    <cellStyle name="Normal 3 3" xfId="924"/>
    <cellStyle name="Normal 3 3 2" xfId="8692"/>
    <cellStyle name="Normal 3 3 2 2" xfId="8693"/>
    <cellStyle name="Normal 3 3 2 3" xfId="8694"/>
    <cellStyle name="Normal 3 3 3" xfId="8695"/>
    <cellStyle name="Normal 3 3 4" xfId="8696"/>
    <cellStyle name="Normal 3 3 5" xfId="8697"/>
    <cellStyle name="Normal 3 3 6" xfId="8698"/>
    <cellStyle name="Normal 3 4" xfId="925"/>
    <cellStyle name="Normal 3 4 2" xfId="8699"/>
    <cellStyle name="Normal 3 4 2 2" xfId="8700"/>
    <cellStyle name="Normal 3 4 3" xfId="8701"/>
    <cellStyle name="Normal 3 4 3 2" xfId="8702"/>
    <cellStyle name="Normal 3 4 4" xfId="8703"/>
    <cellStyle name="Normal 3 4 4 2" xfId="8704"/>
    <cellStyle name="Normal 3 4 5" xfId="8705"/>
    <cellStyle name="Normal 3 5" xfId="926"/>
    <cellStyle name="Normal 3 5 2" xfId="8706"/>
    <cellStyle name="Normal 3 6" xfId="927"/>
    <cellStyle name="Normal 3 6 2" xfId="8707"/>
    <cellStyle name="Normal 3 7" xfId="1135"/>
    <cellStyle name="Normal 3 8" xfId="8708"/>
    <cellStyle name="Normal 3 9" xfId="8709"/>
    <cellStyle name="Normal 3_ Price Inputs" xfId="8710"/>
    <cellStyle name="Normal 30" xfId="928"/>
    <cellStyle name="Normal 30 2" xfId="8711"/>
    <cellStyle name="Normal 30 2 2" xfId="8712"/>
    <cellStyle name="Normal 30 2 3" xfId="8713"/>
    <cellStyle name="Normal 30 3" xfId="8714"/>
    <cellStyle name="Normal 30 3 2" xfId="8715"/>
    <cellStyle name="Normal 30 4" xfId="8716"/>
    <cellStyle name="Normal 30 5" xfId="8717"/>
    <cellStyle name="Normal 31" xfId="929"/>
    <cellStyle name="Normal 31 2" xfId="8718"/>
    <cellStyle name="Normal 31 2 2" xfId="8719"/>
    <cellStyle name="Normal 31 2 3" xfId="8720"/>
    <cellStyle name="Normal 31 3" xfId="8721"/>
    <cellStyle name="Normal 31 3 2" xfId="8722"/>
    <cellStyle name="Normal 31 4" xfId="8723"/>
    <cellStyle name="Normal 31 5" xfId="8724"/>
    <cellStyle name="Normal 32" xfId="930"/>
    <cellStyle name="Normal 32 2" xfId="8725"/>
    <cellStyle name="Normal 32 2 2" xfId="8726"/>
    <cellStyle name="Normal 32 2 3" xfId="8727"/>
    <cellStyle name="Normal 32 3" xfId="8728"/>
    <cellStyle name="Normal 32 3 2" xfId="8729"/>
    <cellStyle name="Normal 32 4" xfId="8730"/>
    <cellStyle name="Normal 32 5" xfId="8731"/>
    <cellStyle name="Normal 33" xfId="931"/>
    <cellStyle name="Normal 33 2" xfId="8732"/>
    <cellStyle name="Normal 33 2 2" xfId="8733"/>
    <cellStyle name="Normal 33 2 3" xfId="8734"/>
    <cellStyle name="Normal 33 3" xfId="8735"/>
    <cellStyle name="Normal 33 3 2" xfId="8736"/>
    <cellStyle name="Normal 33 4" xfId="8737"/>
    <cellStyle name="Normal 33 5" xfId="8738"/>
    <cellStyle name="Normal 34" xfId="932"/>
    <cellStyle name="Normal 34 2" xfId="8739"/>
    <cellStyle name="Normal 34 2 2" xfId="8740"/>
    <cellStyle name="Normal 34 2 3" xfId="8741"/>
    <cellStyle name="Normal 34 3" xfId="8742"/>
    <cellStyle name="Normal 34 3 2" xfId="8743"/>
    <cellStyle name="Normal 34 4" xfId="8744"/>
    <cellStyle name="Normal 34 5" xfId="8745"/>
    <cellStyle name="Normal 35" xfId="8746"/>
    <cellStyle name="Normal 35 2" xfId="8747"/>
    <cellStyle name="Normal 35 2 2" xfId="8748"/>
    <cellStyle name="Normal 35 2 3" xfId="8749"/>
    <cellStyle name="Normal 35 3" xfId="8750"/>
    <cellStyle name="Normal 35 3 2" xfId="8751"/>
    <cellStyle name="Normal 35 4" xfId="8752"/>
    <cellStyle name="Normal 35 5" xfId="8753"/>
    <cellStyle name="Normal 36" xfId="8754"/>
    <cellStyle name="Normal 36 2" xfId="8755"/>
    <cellStyle name="Normal 36 2 2" xfId="8756"/>
    <cellStyle name="Normal 36 2 3" xfId="8757"/>
    <cellStyle name="Normal 36 3" xfId="8758"/>
    <cellStyle name="Normal 36 3 2" xfId="8759"/>
    <cellStyle name="Normal 36 4" xfId="8760"/>
    <cellStyle name="Normal 36 5" xfId="8761"/>
    <cellStyle name="Normal 37" xfId="8762"/>
    <cellStyle name="Normal 37 2" xfId="8763"/>
    <cellStyle name="Normal 37 2 2" xfId="8764"/>
    <cellStyle name="Normal 37 2 3" xfId="8765"/>
    <cellStyle name="Normal 37 3" xfId="8766"/>
    <cellStyle name="Normal 37 3 2" xfId="8767"/>
    <cellStyle name="Normal 37 4" xfId="8768"/>
    <cellStyle name="Normal 37 5" xfId="8769"/>
    <cellStyle name="Normal 38" xfId="8770"/>
    <cellStyle name="Normal 38 2" xfId="8771"/>
    <cellStyle name="Normal 38 2 2" xfId="8772"/>
    <cellStyle name="Normal 38 2 3" xfId="8773"/>
    <cellStyle name="Normal 38 3" xfId="8774"/>
    <cellStyle name="Normal 38 3 2" xfId="8775"/>
    <cellStyle name="Normal 38 4" xfId="8776"/>
    <cellStyle name="Normal 38 5" xfId="8777"/>
    <cellStyle name="Normal 39" xfId="8778"/>
    <cellStyle name="Normal 39 2" xfId="8779"/>
    <cellStyle name="Normal 39 2 2" xfId="8780"/>
    <cellStyle name="Normal 39 2 3" xfId="8781"/>
    <cellStyle name="Normal 39 3" xfId="8782"/>
    <cellStyle name="Normal 39 3 2" xfId="8783"/>
    <cellStyle name="Normal 39 4" xfId="8784"/>
    <cellStyle name="Normal 39 5" xfId="8785"/>
    <cellStyle name="Normal 4" xfId="933"/>
    <cellStyle name="Normal 4 2" xfId="934"/>
    <cellStyle name="Normal 4 2 2" xfId="8786"/>
    <cellStyle name="Normal 4 2 2 2" xfId="8787"/>
    <cellStyle name="Normal 4 2 2 3" xfId="8788"/>
    <cellStyle name="Normal 4 2 3" xfId="8789"/>
    <cellStyle name="Normal 4 2 3 2" xfId="8790"/>
    <cellStyle name="Normal 4 2 4" xfId="8791"/>
    <cellStyle name="Normal 4 2 5" xfId="8792"/>
    <cellStyle name="Normal 4 2 6" xfId="8793"/>
    <cellStyle name="Normal 4 3" xfId="8794"/>
    <cellStyle name="Normal 4 3 2" xfId="8795"/>
    <cellStyle name="Normal 4 4" xfId="8796"/>
    <cellStyle name="Normal 4 4 2" xfId="8797"/>
    <cellStyle name="Normal 4 5" xfId="8798"/>
    <cellStyle name="Normal 4 5 2" xfId="8799"/>
    <cellStyle name="Normal 4 6" xfId="8800"/>
    <cellStyle name="Normal 4 7" xfId="8801"/>
    <cellStyle name="Normal 4_ Price Inputs" xfId="8802"/>
    <cellStyle name="Normal 40" xfId="8803"/>
    <cellStyle name="Normal 40 2" xfId="8804"/>
    <cellStyle name="Normal 41" xfId="8805"/>
    <cellStyle name="Normal 41 2" xfId="8806"/>
    <cellStyle name="Normal 41 2 2" xfId="8807"/>
    <cellStyle name="Normal 41 3" xfId="8808"/>
    <cellStyle name="Normal 41 3 2" xfId="8809"/>
    <cellStyle name="Normal 41 4" xfId="8810"/>
    <cellStyle name="Normal 41 4 2" xfId="8811"/>
    <cellStyle name="Normal 42" xfId="8812"/>
    <cellStyle name="Normal 42 2" xfId="8813"/>
    <cellStyle name="Normal 42 2 2" xfId="8814"/>
    <cellStyle name="Normal 42 2 2 2" xfId="8815"/>
    <cellStyle name="Normal 42 2 3" xfId="8816"/>
    <cellStyle name="Normal 42 3" xfId="8817"/>
    <cellStyle name="Normal 42 3 2" xfId="8818"/>
    <cellStyle name="Normal 42 4" xfId="8819"/>
    <cellStyle name="Normal 42 4 2" xfId="8820"/>
    <cellStyle name="Normal 42 5" xfId="8821"/>
    <cellStyle name="Normal 42 5 2" xfId="8822"/>
    <cellStyle name="Normal 43" xfId="8823"/>
    <cellStyle name="Normal 43 2" xfId="8824"/>
    <cellStyle name="Normal 43 3" xfId="8825"/>
    <cellStyle name="Normal 43 3 2" xfId="8826"/>
    <cellStyle name="Normal 44" xfId="8827"/>
    <cellStyle name="Normal 44 2" xfId="8828"/>
    <cellStyle name="Normal 44 2 2" xfId="8829"/>
    <cellStyle name="Normal 44 2 2 2" xfId="8830"/>
    <cellStyle name="Normal 44 2 3" xfId="8831"/>
    <cellStyle name="Normal 44 2 4" xfId="8832"/>
    <cellStyle name="Normal 44 3" xfId="8833"/>
    <cellStyle name="Normal 44 3 2" xfId="8834"/>
    <cellStyle name="Normal 44 3 3" xfId="8835"/>
    <cellStyle name="Normal 44 4" xfId="8836"/>
    <cellStyle name="Normal 44 4 2" xfId="8837"/>
    <cellStyle name="Normal 44 5" xfId="8838"/>
    <cellStyle name="Normal 44 5 2" xfId="8839"/>
    <cellStyle name="Normal 44 6" xfId="8840"/>
    <cellStyle name="Normal 44 7" xfId="8841"/>
    <cellStyle name="Normal 45" xfId="8842"/>
    <cellStyle name="Normal 45 2" xfId="8843"/>
    <cellStyle name="Normal 45 2 2" xfId="8844"/>
    <cellStyle name="Normal 45 3" xfId="8845"/>
    <cellStyle name="Normal 45 4" xfId="8846"/>
    <cellStyle name="Normal 45 5" xfId="8847"/>
    <cellStyle name="Normal 45 6" xfId="8848"/>
    <cellStyle name="Normal 46" xfId="8849"/>
    <cellStyle name="Normal 46 2" xfId="8850"/>
    <cellStyle name="Normal 46 2 2" xfId="8851"/>
    <cellStyle name="Normal 46 2 3" xfId="8852"/>
    <cellStyle name="Normal 46 3" xfId="8853"/>
    <cellStyle name="Normal 46 4" xfId="8854"/>
    <cellStyle name="Normal 46 5" xfId="8855"/>
    <cellStyle name="Normal 46 6" xfId="8856"/>
    <cellStyle name="Normal 47" xfId="8857"/>
    <cellStyle name="Normal 47 2" xfId="8858"/>
    <cellStyle name="Normal 47 2 2" xfId="8859"/>
    <cellStyle name="Normal 47 3" xfId="8860"/>
    <cellStyle name="Normal 47 3 2" xfId="8861"/>
    <cellStyle name="Normal 47 4" xfId="8862"/>
    <cellStyle name="Normal 47 4 2" xfId="8863"/>
    <cellStyle name="Normal 47 5" xfId="8864"/>
    <cellStyle name="Normal 48" xfId="8865"/>
    <cellStyle name="Normal 48 2" xfId="8866"/>
    <cellStyle name="Normal 48 2 2" xfId="8867"/>
    <cellStyle name="Normal 48 3" xfId="8868"/>
    <cellStyle name="Normal 48 3 2" xfId="8869"/>
    <cellStyle name="Normal 48 4" xfId="8870"/>
    <cellStyle name="Normal 48 4 2" xfId="8871"/>
    <cellStyle name="Normal 49" xfId="8872"/>
    <cellStyle name="Normal 49 2" xfId="8873"/>
    <cellStyle name="Normal 49 2 2" xfId="8874"/>
    <cellStyle name="Normal 49 3" xfId="8875"/>
    <cellStyle name="Normal 49 3 2" xfId="8876"/>
    <cellStyle name="Normal 49 4" xfId="8877"/>
    <cellStyle name="Normal 49 4 2" xfId="8878"/>
    <cellStyle name="Normal 5" xfId="935"/>
    <cellStyle name="Normal 5 2" xfId="8879"/>
    <cellStyle name="Normal 5 2 2" xfId="8880"/>
    <cellStyle name="Normal 5 2 3" xfId="8881"/>
    <cellStyle name="Normal 5 3" xfId="8882"/>
    <cellStyle name="Normal 5 3 2" xfId="8883"/>
    <cellStyle name="Normal 5 4" xfId="8884"/>
    <cellStyle name="Normal 5 4 2" xfId="8885"/>
    <cellStyle name="Normal 5 5" xfId="8886"/>
    <cellStyle name="Normal 5 5 2" xfId="8887"/>
    <cellStyle name="Normal 5 6" xfId="8888"/>
    <cellStyle name="Normal 5_2011 CBR Rev Calc by schedule" xfId="8889"/>
    <cellStyle name="Normal 50" xfId="8890"/>
    <cellStyle name="Normal 50 2" xfId="8891"/>
    <cellStyle name="Normal 50 2 2" xfId="8892"/>
    <cellStyle name="Normal 50 3" xfId="8893"/>
    <cellStyle name="Normal 50 3 2" xfId="8894"/>
    <cellStyle name="Normal 50 4" xfId="8895"/>
    <cellStyle name="Normal 50 4 2" xfId="8896"/>
    <cellStyle name="Normal 51" xfId="8897"/>
    <cellStyle name="Normal 51 2" xfId="8898"/>
    <cellStyle name="Normal 51 2 2" xfId="8899"/>
    <cellStyle name="Normal 51 2 3" xfId="8900"/>
    <cellStyle name="Normal 51 3" xfId="8901"/>
    <cellStyle name="Normal 51 4" xfId="8902"/>
    <cellStyle name="Normal 51 5" xfId="8903"/>
    <cellStyle name="Normal 51 6" xfId="8904"/>
    <cellStyle name="Normal 52" xfId="8905"/>
    <cellStyle name="Normal 53" xfId="8906"/>
    <cellStyle name="Normal 53 2" xfId="8907"/>
    <cellStyle name="Normal 53 3" xfId="8908"/>
    <cellStyle name="Normal 53 3 2" xfId="8909"/>
    <cellStyle name="Normal 53 4" xfId="8910"/>
    <cellStyle name="Normal 54" xfId="8911"/>
    <cellStyle name="Normal 54 2" xfId="8912"/>
    <cellStyle name="Normal 54 3" xfId="8913"/>
    <cellStyle name="Normal 54 3 2" xfId="8914"/>
    <cellStyle name="Normal 54 4" xfId="8915"/>
    <cellStyle name="Normal 55" xfId="8916"/>
    <cellStyle name="Normal 55 2" xfId="8917"/>
    <cellStyle name="Normal 55 2 2" xfId="8918"/>
    <cellStyle name="Normal 55 3" xfId="8919"/>
    <cellStyle name="Normal 56" xfId="8920"/>
    <cellStyle name="Normal 56 2" xfId="8921"/>
    <cellStyle name="Normal 56 2 2" xfId="8922"/>
    <cellStyle name="Normal 56 3" xfId="8923"/>
    <cellStyle name="Normal 57" xfId="8924"/>
    <cellStyle name="Normal 57 2" xfId="8925"/>
    <cellStyle name="Normal 58" xfId="8926"/>
    <cellStyle name="Normal 58 2" xfId="8927"/>
    <cellStyle name="Normal 59" xfId="8928"/>
    <cellStyle name="Normal 59 2" xfId="8929"/>
    <cellStyle name="Normal 6" xfId="936"/>
    <cellStyle name="Normal 6 2" xfId="937"/>
    <cellStyle name="Normal 6 2 2" xfId="8930"/>
    <cellStyle name="Normal 6 2 2 2" xfId="8931"/>
    <cellStyle name="Normal 6 2 3" xfId="8932"/>
    <cellStyle name="Normal 6 2 4" xfId="8933"/>
    <cellStyle name="Normal 6 3" xfId="938"/>
    <cellStyle name="Normal 6 3 2" xfId="8934"/>
    <cellStyle name="Normal 6 4" xfId="8935"/>
    <cellStyle name="Normal 6 5" xfId="8936"/>
    <cellStyle name="Normal 6 5 2" xfId="8937"/>
    <cellStyle name="Normal 6 6" xfId="8938"/>
    <cellStyle name="Normal 6_2010 PTC's Sept10_Aug11 (Version 4)" xfId="939"/>
    <cellStyle name="Normal 60" xfId="8939"/>
    <cellStyle name="Normal 60 2" xfId="8940"/>
    <cellStyle name="Normal 61" xfId="8941"/>
    <cellStyle name="Normal 61 2" xfId="8942"/>
    <cellStyle name="Normal 62" xfId="8943"/>
    <cellStyle name="Normal 62 2" xfId="8944"/>
    <cellStyle name="Normal 63" xfId="8945"/>
    <cellStyle name="Normal 63 2" xfId="8946"/>
    <cellStyle name="Normal 64" xfId="8947"/>
    <cellStyle name="Normal 64 2" xfId="8948"/>
    <cellStyle name="Normal 65" xfId="8949"/>
    <cellStyle name="Normal 65 2" xfId="8950"/>
    <cellStyle name="Normal 66" xfId="8951"/>
    <cellStyle name="Normal 66 2" xfId="8952"/>
    <cellStyle name="Normal 67" xfId="8953"/>
    <cellStyle name="Normal 67 2" xfId="8954"/>
    <cellStyle name="Normal 68" xfId="8955"/>
    <cellStyle name="Normal 68 2" xfId="8956"/>
    <cellStyle name="Normal 69" xfId="8957"/>
    <cellStyle name="Normal 69 2" xfId="8958"/>
    <cellStyle name="Normal 7" xfId="940"/>
    <cellStyle name="Normal 7 2" xfId="941"/>
    <cellStyle name="Normal 7 2 2" xfId="8959"/>
    <cellStyle name="Normal 7 2 2 2" xfId="8960"/>
    <cellStyle name="Normal 7 2 3" xfId="8961"/>
    <cellStyle name="Normal 7 3" xfId="8962"/>
    <cellStyle name="Normal 7 4" xfId="8963"/>
    <cellStyle name="Normal 7 4 2" xfId="8964"/>
    <cellStyle name="Normal 7 5" xfId="8965"/>
    <cellStyle name="Normal 70" xfId="8966"/>
    <cellStyle name="Normal 70 2" xfId="8967"/>
    <cellStyle name="Normal 71" xfId="8968"/>
    <cellStyle name="Normal 71 2" xfId="8969"/>
    <cellStyle name="Normal 72" xfId="8970"/>
    <cellStyle name="Normal 72 2" xfId="8971"/>
    <cellStyle name="Normal 73" xfId="8972"/>
    <cellStyle name="Normal 73 2" xfId="8973"/>
    <cellStyle name="Normal 74" xfId="8974"/>
    <cellStyle name="Normal 75" xfId="8975"/>
    <cellStyle name="Normal 76" xfId="8976"/>
    <cellStyle name="Normal 77" xfId="8977"/>
    <cellStyle name="Normal 78" xfId="8978"/>
    <cellStyle name="Normal 79" xfId="8979"/>
    <cellStyle name="Normal 8" xfId="942"/>
    <cellStyle name="Normal 8 2" xfId="943"/>
    <cellStyle name="Normal 8 2 2" xfId="8980"/>
    <cellStyle name="Normal 8 2 2 2" xfId="8981"/>
    <cellStyle name="Normal 8 2 3" xfId="8982"/>
    <cellStyle name="Normal 8 2 4" xfId="8983"/>
    <cellStyle name="Normal 8 3" xfId="8984"/>
    <cellStyle name="Normal 8 4" xfId="8985"/>
    <cellStyle name="Normal 8 4 2" xfId="8986"/>
    <cellStyle name="Normal 8 5" xfId="8987"/>
    <cellStyle name="Normal 8 6" xfId="8988"/>
    <cellStyle name="Normal 80" xfId="8989"/>
    <cellStyle name="Normal 81" xfId="8990"/>
    <cellStyle name="Normal 82" xfId="8991"/>
    <cellStyle name="Normal 83" xfId="8992"/>
    <cellStyle name="Normal 84" xfId="8993"/>
    <cellStyle name="Normal 85" xfId="8994"/>
    <cellStyle name="Normal 86" xfId="8995"/>
    <cellStyle name="Normal 87" xfId="8996"/>
    <cellStyle name="Normal 88" xfId="8997"/>
    <cellStyle name="Normal 89" xfId="8998"/>
    <cellStyle name="Normal 9" xfId="944"/>
    <cellStyle name="Normal 9 2" xfId="945"/>
    <cellStyle name="Normal 9 2 2" xfId="946"/>
    <cellStyle name="Normal 9 2 2 2" xfId="8999"/>
    <cellStyle name="Normal 9 2 3" xfId="9000"/>
    <cellStyle name="Normal 9 3" xfId="947"/>
    <cellStyle name="Normal 9 3 2" xfId="9001"/>
    <cellStyle name="Normal 9 4" xfId="9002"/>
    <cellStyle name="Normal 90" xfId="9003"/>
    <cellStyle name="Normal 91" xfId="9004"/>
    <cellStyle name="Normal 92" xfId="9005"/>
    <cellStyle name="Normal 93" xfId="9006"/>
    <cellStyle name="Normal 94" xfId="9007"/>
    <cellStyle name="Normal 95" xfId="9008"/>
    <cellStyle name="Normal 96" xfId="9009"/>
    <cellStyle name="Normal 96 2" xfId="9010"/>
    <cellStyle name="Normal 97" xfId="9011"/>
    <cellStyle name="Normal 98" xfId="9012"/>
    <cellStyle name="Normal 99" xfId="9013"/>
    <cellStyle name="Note 10" xfId="948"/>
    <cellStyle name="Note 10 2" xfId="949"/>
    <cellStyle name="Note 10 2 2" xfId="9014"/>
    <cellStyle name="Note 10 3" xfId="9015"/>
    <cellStyle name="Note 11" xfId="950"/>
    <cellStyle name="Note 11 2" xfId="951"/>
    <cellStyle name="Note 11 2 2" xfId="9016"/>
    <cellStyle name="Note 11 3" xfId="9017"/>
    <cellStyle name="Note 12" xfId="952"/>
    <cellStyle name="Note 12 2" xfId="953"/>
    <cellStyle name="Note 12 2 2" xfId="9018"/>
    <cellStyle name="Note 12 3" xfId="9019"/>
    <cellStyle name="Note 12 3 2" xfId="9020"/>
    <cellStyle name="Note 12 4" xfId="9021"/>
    <cellStyle name="Note 13" xfId="9022"/>
    <cellStyle name="Note 13 2" xfId="9023"/>
    <cellStyle name="Note 14" xfId="9024"/>
    <cellStyle name="Note 2" xfId="954"/>
    <cellStyle name="Note 2 2" xfId="955"/>
    <cellStyle name="Note 2 2 2" xfId="9025"/>
    <cellStyle name="Note 2 2 3" xfId="9026"/>
    <cellStyle name="Note 2 2 4" xfId="9027"/>
    <cellStyle name="Note 2 3" xfId="9028"/>
    <cellStyle name="Note 2 3 2" xfId="9029"/>
    <cellStyle name="Note 2 4" xfId="9030"/>
    <cellStyle name="Note 2 4 2" xfId="9031"/>
    <cellStyle name="Note 2 5" xfId="9032"/>
    <cellStyle name="Note 2_AURORA Total New" xfId="9033"/>
    <cellStyle name="Note 3" xfId="956"/>
    <cellStyle name="Note 3 2" xfId="957"/>
    <cellStyle name="Note 3 2 2" xfId="9034"/>
    <cellStyle name="Note 3 3" xfId="9035"/>
    <cellStyle name="Note 3 4" xfId="9036"/>
    <cellStyle name="Note 4" xfId="958"/>
    <cellStyle name="Note 4 2" xfId="959"/>
    <cellStyle name="Note 4 2 2" xfId="9037"/>
    <cellStyle name="Note 4 3" xfId="9038"/>
    <cellStyle name="Note 4 4" xfId="9039"/>
    <cellStyle name="Note 5" xfId="960"/>
    <cellStyle name="Note 5 2" xfId="961"/>
    <cellStyle name="Note 5 2 2" xfId="9040"/>
    <cellStyle name="Note 5 3" xfId="9041"/>
    <cellStyle name="Note 5 4" xfId="9042"/>
    <cellStyle name="Note 6" xfId="962"/>
    <cellStyle name="Note 6 2" xfId="963"/>
    <cellStyle name="Note 6 2 2" xfId="9043"/>
    <cellStyle name="Note 6 3" xfId="9044"/>
    <cellStyle name="Note 6 4" xfId="9045"/>
    <cellStyle name="Note 7" xfId="964"/>
    <cellStyle name="Note 7 2" xfId="965"/>
    <cellStyle name="Note 7 2 2" xfId="9046"/>
    <cellStyle name="Note 7 3" xfId="9047"/>
    <cellStyle name="Note 7 4" xfId="9048"/>
    <cellStyle name="Note 8" xfId="966"/>
    <cellStyle name="Note 8 2" xfId="967"/>
    <cellStyle name="Note 8 2 2" xfId="9049"/>
    <cellStyle name="Note 8 3" xfId="9050"/>
    <cellStyle name="Note 8 4" xfId="9051"/>
    <cellStyle name="Note 9" xfId="968"/>
    <cellStyle name="Note 9 2" xfId="969"/>
    <cellStyle name="Note 9 2 2" xfId="9052"/>
    <cellStyle name="Note 9 3" xfId="9053"/>
    <cellStyle name="Note 9 4" xfId="9054"/>
    <cellStyle name="Output 2" xfId="970"/>
    <cellStyle name="Output 2 2" xfId="9055"/>
    <cellStyle name="Output 2 2 2" xfId="9056"/>
    <cellStyle name="Output 2 2 3" xfId="9057"/>
    <cellStyle name="Output 2 3" xfId="9058"/>
    <cellStyle name="Output 2 4" xfId="9059"/>
    <cellStyle name="Output 3" xfId="9060"/>
    <cellStyle name="Output 3 2" xfId="9061"/>
    <cellStyle name="Output 3 3" xfId="9062"/>
    <cellStyle name="Output 3 4" xfId="9063"/>
    <cellStyle name="Output 4" xfId="9064"/>
    <cellStyle name="Output 5" xfId="9065"/>
    <cellStyle name="Output 6" xfId="9066"/>
    <cellStyle name="Page Number" xfId="1146"/>
    <cellStyle name="Percen - Style1" xfId="971"/>
    <cellStyle name="Percen - Style1 2" xfId="9067"/>
    <cellStyle name="Percen - Style2" xfId="972"/>
    <cellStyle name="Percen - Style2 2" xfId="9068"/>
    <cellStyle name="Percen - Style2 3" xfId="9069"/>
    <cellStyle name="Percen - Style3" xfId="973"/>
    <cellStyle name="Percen - Style3 2" xfId="974"/>
    <cellStyle name="Percen - Style3 2 2" xfId="9070"/>
    <cellStyle name="Percen - Style3 3" xfId="9071"/>
    <cellStyle name="Percen - Style3 4" xfId="9072"/>
    <cellStyle name="Percen - Style3_ACCOUNTS" xfId="9073"/>
    <cellStyle name="Percent" xfId="2" builtinId="5"/>
    <cellStyle name="Percent (0)" xfId="975"/>
    <cellStyle name="Percent [2]" xfId="976"/>
    <cellStyle name="Percent [2] 2" xfId="977"/>
    <cellStyle name="Percent [2] 2 2" xfId="9074"/>
    <cellStyle name="Percent [2] 2 2 2" xfId="9075"/>
    <cellStyle name="Percent [2] 2 3" xfId="9076"/>
    <cellStyle name="Percent [2] 3" xfId="9077"/>
    <cellStyle name="Percent [2] 3 2" xfId="9078"/>
    <cellStyle name="Percent [2] 3 2 2" xfId="9079"/>
    <cellStyle name="Percent [2] 3 3" xfId="9080"/>
    <cellStyle name="Percent [2] 3 3 2" xfId="9081"/>
    <cellStyle name="Percent [2] 3 4" xfId="9082"/>
    <cellStyle name="Percent [2] 3 4 2" xfId="9083"/>
    <cellStyle name="Percent [2] 4" xfId="9084"/>
    <cellStyle name="Percent [2] 4 2" xfId="9085"/>
    <cellStyle name="Percent [2] 5" xfId="9086"/>
    <cellStyle name="Percent [2] 6" xfId="9087"/>
    <cellStyle name="Percent [2] 7" xfId="9088"/>
    <cellStyle name="Percent 10" xfId="978"/>
    <cellStyle name="Percent 10 2" xfId="9089"/>
    <cellStyle name="Percent 10 3" xfId="9090"/>
    <cellStyle name="Percent 10 3 2" xfId="9091"/>
    <cellStyle name="Percent 10 4" xfId="9092"/>
    <cellStyle name="Percent 100" xfId="9093"/>
    <cellStyle name="Percent 101" xfId="9094"/>
    <cellStyle name="Percent 102" xfId="9095"/>
    <cellStyle name="Percent 103" xfId="9096"/>
    <cellStyle name="Percent 104" xfId="9097"/>
    <cellStyle name="Percent 105" xfId="9098"/>
    <cellStyle name="Percent 106" xfId="9099"/>
    <cellStyle name="Percent 107" xfId="9100"/>
    <cellStyle name="Percent 108" xfId="9101"/>
    <cellStyle name="Percent 109" xfId="9102"/>
    <cellStyle name="Percent 11" xfId="979"/>
    <cellStyle name="Percent 11 2" xfId="9103"/>
    <cellStyle name="Percent 11 2 2" xfId="9104"/>
    <cellStyle name="Percent 11 3" xfId="9105"/>
    <cellStyle name="Percent 11 3 2" xfId="9106"/>
    <cellStyle name="Percent 11 4" xfId="9107"/>
    <cellStyle name="Percent 11 4 2" xfId="9108"/>
    <cellStyle name="Percent 11 5" xfId="9109"/>
    <cellStyle name="Percent 110" xfId="9110"/>
    <cellStyle name="Percent 111" xfId="9111"/>
    <cellStyle name="Percent 112" xfId="9112"/>
    <cellStyle name="Percent 113" xfId="9113"/>
    <cellStyle name="Percent 114" xfId="9114"/>
    <cellStyle name="Percent 115" xfId="9115"/>
    <cellStyle name="Percent 116" xfId="9116"/>
    <cellStyle name="Percent 117" xfId="9117"/>
    <cellStyle name="Percent 118" xfId="9118"/>
    <cellStyle name="Percent 119" xfId="9119"/>
    <cellStyle name="Percent 12" xfId="980"/>
    <cellStyle name="Percent 12 2" xfId="981"/>
    <cellStyle name="Percent 12 2 2" xfId="9120"/>
    <cellStyle name="Percent 12 2 2 2" xfId="9121"/>
    <cellStyle name="Percent 12 2 3" xfId="9122"/>
    <cellStyle name="Percent 12 3" xfId="9123"/>
    <cellStyle name="Percent 12 3 2" xfId="9124"/>
    <cellStyle name="Percent 12 4" xfId="9125"/>
    <cellStyle name="Percent 12 4 2" xfId="9126"/>
    <cellStyle name="Percent 12 5" xfId="9127"/>
    <cellStyle name="Percent 12 5 2" xfId="9128"/>
    <cellStyle name="Percent 120" xfId="9129"/>
    <cellStyle name="Percent 13" xfId="982"/>
    <cellStyle name="Percent 13 2" xfId="9130"/>
    <cellStyle name="Percent 13 2 2" xfId="9131"/>
    <cellStyle name="Percent 13 2 3" xfId="9132"/>
    <cellStyle name="Percent 13 3" xfId="9133"/>
    <cellStyle name="Percent 13 3 2" xfId="9134"/>
    <cellStyle name="Percent 13 4" xfId="9135"/>
    <cellStyle name="Percent 13 5" xfId="9136"/>
    <cellStyle name="Percent 13 6" xfId="9137"/>
    <cellStyle name="Percent 14" xfId="983"/>
    <cellStyle name="Percent 14 2" xfId="9138"/>
    <cellStyle name="Percent 14 2 2" xfId="9139"/>
    <cellStyle name="Percent 14 3" xfId="9140"/>
    <cellStyle name="Percent 14 4" xfId="9141"/>
    <cellStyle name="Percent 14 4 2" xfId="9142"/>
    <cellStyle name="Percent 14 5" xfId="9143"/>
    <cellStyle name="Percent 15" xfId="984"/>
    <cellStyle name="Percent 15 2" xfId="9144"/>
    <cellStyle name="Percent 15 2 2" xfId="9145"/>
    <cellStyle name="Percent 15 2 3" xfId="9146"/>
    <cellStyle name="Percent 15 2 4" xfId="9147"/>
    <cellStyle name="Percent 15 3" xfId="9148"/>
    <cellStyle name="Percent 15 3 2" xfId="9149"/>
    <cellStyle name="Percent 15 4" xfId="9150"/>
    <cellStyle name="Percent 15 4 2" xfId="9151"/>
    <cellStyle name="Percent 15 5" xfId="9152"/>
    <cellStyle name="Percent 15 6" xfId="9153"/>
    <cellStyle name="Percent 16" xfId="985"/>
    <cellStyle name="Percent 16 2" xfId="9154"/>
    <cellStyle name="Percent 16 2 2" xfId="9155"/>
    <cellStyle name="Percent 16 3" xfId="9156"/>
    <cellStyle name="Percent 16 3 2" xfId="9157"/>
    <cellStyle name="Percent 16 4" xfId="9158"/>
    <cellStyle name="Percent 16 4 2" xfId="9159"/>
    <cellStyle name="Percent 17" xfId="986"/>
    <cellStyle name="Percent 17 2" xfId="9160"/>
    <cellStyle name="Percent 17 2 2" xfId="9161"/>
    <cellStyle name="Percent 17 2 3" xfId="9162"/>
    <cellStyle name="Percent 17 3" xfId="9163"/>
    <cellStyle name="Percent 17 3 2" xfId="9164"/>
    <cellStyle name="Percent 17 4" xfId="9165"/>
    <cellStyle name="Percent 17 4 2" xfId="9166"/>
    <cellStyle name="Percent 18" xfId="987"/>
    <cellStyle name="Percent 18 2" xfId="9167"/>
    <cellStyle name="Percent 18 2 2" xfId="9168"/>
    <cellStyle name="Percent 18 3" xfId="9169"/>
    <cellStyle name="Percent 18 3 2" xfId="9170"/>
    <cellStyle name="Percent 18 4" xfId="9171"/>
    <cellStyle name="Percent 18 4 2" xfId="9172"/>
    <cellStyle name="Percent 18 5" xfId="9173"/>
    <cellStyle name="Percent 19" xfId="988"/>
    <cellStyle name="Percent 19 2" xfId="9174"/>
    <cellStyle name="Percent 19 2 2" xfId="9175"/>
    <cellStyle name="Percent 19 3" xfId="9176"/>
    <cellStyle name="Percent 19 3 2" xfId="9177"/>
    <cellStyle name="Percent 19 4" xfId="9178"/>
    <cellStyle name="Percent 19 4 2" xfId="9179"/>
    <cellStyle name="Percent 2" xfId="989"/>
    <cellStyle name="Percent 2 2" xfId="990"/>
    <cellStyle name="Percent 2 2 2" xfId="9180"/>
    <cellStyle name="Percent 2 2 2 2" xfId="9181"/>
    <cellStyle name="Percent 2 2 3" xfId="9182"/>
    <cellStyle name="Percent 2 2 4" xfId="9183"/>
    <cellStyle name="Percent 2 3" xfId="1136"/>
    <cellStyle name="Percent 2 3 2" xfId="9184"/>
    <cellStyle name="Percent 2 3 3" xfId="9185"/>
    <cellStyle name="Percent 2 3 4" xfId="9186"/>
    <cellStyle name="Percent 2 4" xfId="9187"/>
    <cellStyle name="Percent 2 4 2" xfId="9188"/>
    <cellStyle name="Percent 2 5" xfId="9189"/>
    <cellStyle name="Percent 2 6" xfId="9190"/>
    <cellStyle name="Percent 20" xfId="991"/>
    <cellStyle name="Percent 20 2" xfId="9191"/>
    <cellStyle name="Percent 20 2 2" xfId="9192"/>
    <cellStyle name="Percent 20 2 3" xfId="9193"/>
    <cellStyle name="Percent 20 2 4" xfId="9194"/>
    <cellStyle name="Percent 20 3" xfId="9195"/>
    <cellStyle name="Percent 20 4" xfId="9196"/>
    <cellStyle name="Percent 20 5" xfId="9197"/>
    <cellStyle name="Percent 21" xfId="992"/>
    <cellStyle name="Percent 21 2" xfId="9198"/>
    <cellStyle name="Percent 21 3" xfId="9199"/>
    <cellStyle name="Percent 22" xfId="993"/>
    <cellStyle name="Percent 22 2" xfId="9200"/>
    <cellStyle name="Percent 22 3" xfId="9201"/>
    <cellStyle name="Percent 22 3 2" xfId="9202"/>
    <cellStyle name="Percent 22 4" xfId="9203"/>
    <cellStyle name="Percent 23" xfId="994"/>
    <cellStyle name="Percent 23 2" xfId="9204"/>
    <cellStyle name="Percent 23 3" xfId="9205"/>
    <cellStyle name="Percent 23 3 2" xfId="9206"/>
    <cellStyle name="Percent 23 4" xfId="9207"/>
    <cellStyle name="Percent 24" xfId="995"/>
    <cellStyle name="Percent 24 2" xfId="9208"/>
    <cellStyle name="Percent 24 2 2" xfId="9209"/>
    <cellStyle name="Percent 24 3" xfId="9210"/>
    <cellStyle name="Percent 24 3 2" xfId="9211"/>
    <cellStyle name="Percent 24 4" xfId="9212"/>
    <cellStyle name="Percent 24 4 2" xfId="9213"/>
    <cellStyle name="Percent 24 5" xfId="9214"/>
    <cellStyle name="Percent 25" xfId="996"/>
    <cellStyle name="Percent 25 2" xfId="9215"/>
    <cellStyle name="Percent 25 2 2" xfId="9216"/>
    <cellStyle name="Percent 25 3" xfId="9217"/>
    <cellStyle name="Percent 26" xfId="997"/>
    <cellStyle name="Percent 26 2" xfId="9218"/>
    <cellStyle name="Percent 27" xfId="998"/>
    <cellStyle name="Percent 27 2" xfId="9219"/>
    <cellStyle name="Percent 28" xfId="9220"/>
    <cellStyle name="Percent 28 2" xfId="9221"/>
    <cellStyle name="Percent 29" xfId="9222"/>
    <cellStyle name="Percent 29 2" xfId="9223"/>
    <cellStyle name="Percent 3" xfId="999"/>
    <cellStyle name="Percent 3 2" xfId="1000"/>
    <cellStyle name="Percent 3 2 2" xfId="9224"/>
    <cellStyle name="Percent 3 2 2 2" xfId="9225"/>
    <cellStyle name="Percent 3 2 3" xfId="9226"/>
    <cellStyle name="Percent 3 3" xfId="9227"/>
    <cellStyle name="Percent 3 3 2" xfId="9228"/>
    <cellStyle name="Percent 3 4" xfId="9229"/>
    <cellStyle name="Percent 3 5" xfId="1001"/>
    <cellStyle name="Percent 30" xfId="9230"/>
    <cellStyle name="Percent 30 2" xfId="9231"/>
    <cellStyle name="Percent 31" xfId="9232"/>
    <cellStyle name="Percent 31 2" xfId="9233"/>
    <cellStyle name="Percent 32" xfId="9234"/>
    <cellStyle name="Percent 32 2" xfId="9235"/>
    <cellStyle name="Percent 33" xfId="9236"/>
    <cellStyle name="Percent 33 2" xfId="9237"/>
    <cellStyle name="Percent 34" xfId="9238"/>
    <cellStyle name="Percent 34 2" xfId="9239"/>
    <cellStyle name="Percent 35" xfId="9240"/>
    <cellStyle name="Percent 35 2" xfId="9241"/>
    <cellStyle name="Percent 36" xfId="9242"/>
    <cellStyle name="Percent 36 2" xfId="9243"/>
    <cellStyle name="Percent 37" xfId="9244"/>
    <cellStyle name="Percent 37 2" xfId="9245"/>
    <cellStyle name="Percent 38" xfId="9246"/>
    <cellStyle name="Percent 38 2" xfId="9247"/>
    <cellStyle name="Percent 39" xfId="9248"/>
    <cellStyle name="Percent 39 2" xfId="9249"/>
    <cellStyle name="Percent 4" xfId="1002"/>
    <cellStyle name="Percent 4 2" xfId="1003"/>
    <cellStyle name="Percent 4 2 2" xfId="9250"/>
    <cellStyle name="Percent 4 2 3" xfId="9251"/>
    <cellStyle name="Percent 4 2 3 2" xfId="9252"/>
    <cellStyle name="Percent 4 2 4" xfId="9253"/>
    <cellStyle name="Percent 4 2 5" xfId="9254"/>
    <cellStyle name="Percent 4 3" xfId="1004"/>
    <cellStyle name="Percent 4 3 2" xfId="9255"/>
    <cellStyle name="Percent 4 4" xfId="9256"/>
    <cellStyle name="Percent 4 5" xfId="9257"/>
    <cellStyle name="Percent 40" xfId="9258"/>
    <cellStyle name="Percent 40 2" xfId="9259"/>
    <cellStyle name="Percent 41" xfId="9260"/>
    <cellStyle name="Percent 41 2" xfId="9261"/>
    <cellStyle name="Percent 42" xfId="9262"/>
    <cellStyle name="Percent 42 2" xfId="9263"/>
    <cellStyle name="Percent 43" xfId="9264"/>
    <cellStyle name="Percent 43 2" xfId="9265"/>
    <cellStyle name="Percent 44" xfId="9266"/>
    <cellStyle name="Percent 44 2" xfId="9267"/>
    <cellStyle name="Percent 45" xfId="9268"/>
    <cellStyle name="Percent 45 2" xfId="9269"/>
    <cellStyle name="Percent 46" xfId="9270"/>
    <cellStyle name="Percent 47" xfId="9271"/>
    <cellStyle name="Percent 48" xfId="9272"/>
    <cellStyle name="Percent 49" xfId="9273"/>
    <cellStyle name="Percent 5" xfId="1005"/>
    <cellStyle name="Percent 5 2" xfId="9274"/>
    <cellStyle name="Percent 5 2 2" xfId="9275"/>
    <cellStyle name="Percent 5 3" xfId="9276"/>
    <cellStyle name="Percent 5 4" xfId="9277"/>
    <cellStyle name="Percent 50" xfId="9278"/>
    <cellStyle name="Percent 51" xfId="9279"/>
    <cellStyle name="Percent 52" xfId="9280"/>
    <cellStyle name="Percent 53" xfId="9281"/>
    <cellStyle name="Percent 54" xfId="9282"/>
    <cellStyle name="Percent 55" xfId="9283"/>
    <cellStyle name="Percent 56" xfId="9284"/>
    <cellStyle name="Percent 57" xfId="9285"/>
    <cellStyle name="Percent 58" xfId="9286"/>
    <cellStyle name="Percent 59" xfId="9287"/>
    <cellStyle name="Percent 6" xfId="1006"/>
    <cellStyle name="Percent 6 2" xfId="9288"/>
    <cellStyle name="Percent 6 2 2" xfId="9289"/>
    <cellStyle name="Percent 6 2 2 2" xfId="9290"/>
    <cellStyle name="Percent 6 2 3" xfId="9291"/>
    <cellStyle name="Percent 6 3" xfId="9292"/>
    <cellStyle name="Percent 6 3 2" xfId="9293"/>
    <cellStyle name="Percent 6 4" xfId="9294"/>
    <cellStyle name="Percent 6 5" xfId="9295"/>
    <cellStyle name="Percent 60" xfId="9296"/>
    <cellStyle name="Percent 61" xfId="9297"/>
    <cellStyle name="Percent 62" xfId="9298"/>
    <cellStyle name="Percent 63" xfId="9299"/>
    <cellStyle name="Percent 64" xfId="9300"/>
    <cellStyle name="Percent 65" xfId="9301"/>
    <cellStyle name="Percent 66" xfId="9302"/>
    <cellStyle name="Percent 67" xfId="9303"/>
    <cellStyle name="Percent 68" xfId="9304"/>
    <cellStyle name="Percent 69" xfId="9305"/>
    <cellStyle name="Percent 7" xfId="1007"/>
    <cellStyle name="Percent 7 2" xfId="1008"/>
    <cellStyle name="Percent 7 2 2" xfId="9306"/>
    <cellStyle name="Percent 7 2 3" xfId="9307"/>
    <cellStyle name="Percent 7 3" xfId="9308"/>
    <cellStyle name="Percent 7 3 2" xfId="9309"/>
    <cellStyle name="Percent 7 3 3" xfId="9310"/>
    <cellStyle name="Percent 7 3 4" xfId="9311"/>
    <cellStyle name="Percent 7 4" xfId="9312"/>
    <cellStyle name="Percent 7 4 2" xfId="9313"/>
    <cellStyle name="Percent 7 5" xfId="9314"/>
    <cellStyle name="Percent 7 5 2" xfId="9315"/>
    <cellStyle name="Percent 7 6" xfId="9316"/>
    <cellStyle name="Percent 7 7" xfId="9317"/>
    <cellStyle name="Percent 7 8" xfId="9318"/>
    <cellStyle name="Percent 7 9" xfId="9319"/>
    <cellStyle name="Percent 70" xfId="9320"/>
    <cellStyle name="Percent 71" xfId="9321"/>
    <cellStyle name="Percent 72" xfId="9322"/>
    <cellStyle name="Percent 73" xfId="9323"/>
    <cellStyle name="Percent 74" xfId="9324"/>
    <cellStyle name="Percent 75" xfId="9325"/>
    <cellStyle name="Percent 76" xfId="9326"/>
    <cellStyle name="Percent 77" xfId="9327"/>
    <cellStyle name="Percent 78" xfId="9328"/>
    <cellStyle name="Percent 79" xfId="9329"/>
    <cellStyle name="Percent 8" xfId="1009"/>
    <cellStyle name="Percent 8 2" xfId="9330"/>
    <cellStyle name="Percent 8 2 2" xfId="9331"/>
    <cellStyle name="Percent 8 3" xfId="9332"/>
    <cellStyle name="Percent 80" xfId="9333"/>
    <cellStyle name="Percent 81" xfId="9334"/>
    <cellStyle name="Percent 82" xfId="9335"/>
    <cellStyle name="Percent 83" xfId="9336"/>
    <cellStyle name="Percent 84" xfId="9337"/>
    <cellStyle name="Percent 85" xfId="9338"/>
    <cellStyle name="Percent 86" xfId="9339"/>
    <cellStyle name="Percent 87" xfId="9340"/>
    <cellStyle name="Percent 88" xfId="9341"/>
    <cellStyle name="Percent 89" xfId="9342"/>
    <cellStyle name="Percent 9" xfId="1010"/>
    <cellStyle name="Percent 9 2" xfId="9343"/>
    <cellStyle name="Percent 9 2 2" xfId="9344"/>
    <cellStyle name="Percent 9 2 3" xfId="9345"/>
    <cellStyle name="Percent 9 3" xfId="9346"/>
    <cellStyle name="Percent 9 4" xfId="9347"/>
    <cellStyle name="Percent 90" xfId="9348"/>
    <cellStyle name="Percent 91" xfId="9349"/>
    <cellStyle name="Percent 92" xfId="9350"/>
    <cellStyle name="Percent 93" xfId="9351"/>
    <cellStyle name="Percent 94" xfId="9352"/>
    <cellStyle name="Percent 95" xfId="9353"/>
    <cellStyle name="Percent 96" xfId="9354"/>
    <cellStyle name="Percent 97" xfId="9355"/>
    <cellStyle name="Percent 98" xfId="9356"/>
    <cellStyle name="Percent 99" xfId="9357"/>
    <cellStyle name="Processing" xfId="1011"/>
    <cellStyle name="Processing 2" xfId="9358"/>
    <cellStyle name="Processing 2 2" xfId="9359"/>
    <cellStyle name="Processing 3" xfId="9360"/>
    <cellStyle name="Processing 4" xfId="9361"/>
    <cellStyle name="Processing_AURORA Total New" xfId="9362"/>
    <cellStyle name="PSChar" xfId="1012"/>
    <cellStyle name="PSChar 2" xfId="9363"/>
    <cellStyle name="PSChar 2 2" xfId="9364"/>
    <cellStyle name="PSChar 3" xfId="9365"/>
    <cellStyle name="PSChar 4" xfId="9366"/>
    <cellStyle name="PSDate" xfId="1013"/>
    <cellStyle name="PSDate 2" xfId="9367"/>
    <cellStyle name="PSDate 2 2" xfId="9368"/>
    <cellStyle name="PSDate 3" xfId="9369"/>
    <cellStyle name="PSDate 4" xfId="9370"/>
    <cellStyle name="PSDec" xfId="1014"/>
    <cellStyle name="PSDec 2" xfId="9371"/>
    <cellStyle name="PSDec 2 2" xfId="9372"/>
    <cellStyle name="PSDec 3" xfId="9373"/>
    <cellStyle name="PSDec 4" xfId="9374"/>
    <cellStyle name="PSHeading" xfId="1015"/>
    <cellStyle name="PSHeading 2" xfId="9375"/>
    <cellStyle name="PSHeading 2 2" xfId="9376"/>
    <cellStyle name="PSHeading 3" xfId="9377"/>
    <cellStyle name="PSHeading 4" xfId="9378"/>
    <cellStyle name="PSInt" xfId="1016"/>
    <cellStyle name="PSInt 2" xfId="9379"/>
    <cellStyle name="PSInt 2 2" xfId="9380"/>
    <cellStyle name="PSInt 3" xfId="9381"/>
    <cellStyle name="PSInt 4" xfId="9382"/>
    <cellStyle name="PSSpacer" xfId="1017"/>
    <cellStyle name="PSSpacer 2" xfId="9383"/>
    <cellStyle name="PSSpacer 2 2" xfId="9384"/>
    <cellStyle name="PSSpacer 3" xfId="9385"/>
    <cellStyle name="PSSpacer 4" xfId="9386"/>
    <cellStyle name="purple - Style8" xfId="1018"/>
    <cellStyle name="purple - Style8 2" xfId="1019"/>
    <cellStyle name="purple - Style8 2 2" xfId="9387"/>
    <cellStyle name="purple - Style8 3" xfId="9388"/>
    <cellStyle name="purple - Style8_ACCOUNTS" xfId="9389"/>
    <cellStyle name="RED" xfId="1020"/>
    <cellStyle name="Red - Style7" xfId="1021"/>
    <cellStyle name="Red - Style7 2" xfId="1022"/>
    <cellStyle name="Red - Style7 2 2" xfId="9390"/>
    <cellStyle name="Red - Style7 3" xfId="9391"/>
    <cellStyle name="Red - Style7_ACCOUNTS" xfId="9392"/>
    <cellStyle name="RED 10" xfId="9393"/>
    <cellStyle name="RED 11" xfId="9394"/>
    <cellStyle name="RED 12" xfId="9395"/>
    <cellStyle name="RED 13" xfId="9396"/>
    <cellStyle name="RED 14" xfId="9397"/>
    <cellStyle name="RED 15" xfId="9398"/>
    <cellStyle name="RED 16" xfId="9399"/>
    <cellStyle name="RED 17" xfId="9400"/>
    <cellStyle name="RED 18" xfId="9401"/>
    <cellStyle name="RED 19" xfId="9402"/>
    <cellStyle name="RED 2" xfId="9403"/>
    <cellStyle name="RED 2 2" xfId="9404"/>
    <cellStyle name="RED 20" xfId="9405"/>
    <cellStyle name="RED 21" xfId="9406"/>
    <cellStyle name="RED 22" xfId="9407"/>
    <cellStyle name="RED 23" xfId="9408"/>
    <cellStyle name="RED 24" xfId="9409"/>
    <cellStyle name="RED 3" xfId="9410"/>
    <cellStyle name="RED 4" xfId="9411"/>
    <cellStyle name="RED 5" xfId="9412"/>
    <cellStyle name="RED 6" xfId="9413"/>
    <cellStyle name="RED 7" xfId="9414"/>
    <cellStyle name="RED 8" xfId="9415"/>
    <cellStyle name="RED 9" xfId="9416"/>
    <cellStyle name="RED_04 07E Wild Horse Wind Expansion (C) (2)" xfId="1023"/>
    <cellStyle name="Report" xfId="1024"/>
    <cellStyle name="Report - Style5" xfId="1025"/>
    <cellStyle name="Report - Style6" xfId="1026"/>
    <cellStyle name="Report - Style7" xfId="1027"/>
    <cellStyle name="Report - Style8" xfId="1028"/>
    <cellStyle name="Report 2" xfId="9417"/>
    <cellStyle name="Report 2 2" xfId="9418"/>
    <cellStyle name="Report 3" xfId="9419"/>
    <cellStyle name="Report 4" xfId="9420"/>
    <cellStyle name="Report 5" xfId="9421"/>
    <cellStyle name="Report 6" xfId="9422"/>
    <cellStyle name="Report Bar" xfId="1029"/>
    <cellStyle name="Report Bar 2" xfId="9423"/>
    <cellStyle name="Report Bar 2 2" xfId="9424"/>
    <cellStyle name="Report Bar 3" xfId="9425"/>
    <cellStyle name="Report Bar 4" xfId="9426"/>
    <cellStyle name="Report Bar 5" xfId="9427"/>
    <cellStyle name="Report Bar_AURORA Total New" xfId="9428"/>
    <cellStyle name="Report Heading" xfId="1030"/>
    <cellStyle name="Report Heading 2" xfId="1031"/>
    <cellStyle name="Report Heading 3" xfId="9429"/>
    <cellStyle name="Report Heading_Electric Rev Req Model (2009 GRC) Rebuttal" xfId="9430"/>
    <cellStyle name="Report Percent" xfId="1032"/>
    <cellStyle name="Report Percent 2" xfId="1033"/>
    <cellStyle name="Report Percent 2 2" xfId="9431"/>
    <cellStyle name="Report Percent 2 2 2" xfId="9432"/>
    <cellStyle name="Report Percent 2 3" xfId="9433"/>
    <cellStyle name="Report Percent 3" xfId="9434"/>
    <cellStyle name="Report Percent 3 2" xfId="9435"/>
    <cellStyle name="Report Percent 3 2 2" xfId="9436"/>
    <cellStyle name="Report Percent 3 3" xfId="9437"/>
    <cellStyle name="Report Percent 3 3 2" xfId="9438"/>
    <cellStyle name="Report Percent 3 4" xfId="9439"/>
    <cellStyle name="Report Percent 3 4 2" xfId="9440"/>
    <cellStyle name="Report Percent 4" xfId="9441"/>
    <cellStyle name="Report Percent 4 2" xfId="9442"/>
    <cellStyle name="Report Percent 5" xfId="9443"/>
    <cellStyle name="Report Percent 6" xfId="9444"/>
    <cellStyle name="Report Percent 7" xfId="9445"/>
    <cellStyle name="Report Percent_ACCOUNTS" xfId="9446"/>
    <cellStyle name="Report Unit Cost" xfId="1034"/>
    <cellStyle name="Report Unit Cost 2" xfId="1035"/>
    <cellStyle name="Report Unit Cost 2 2" xfId="9447"/>
    <cellStyle name="Report Unit Cost 2 2 2" xfId="9448"/>
    <cellStyle name="Report Unit Cost 2 3" xfId="9449"/>
    <cellStyle name="Report Unit Cost 3" xfId="9450"/>
    <cellStyle name="Report Unit Cost 3 2" xfId="9451"/>
    <cellStyle name="Report Unit Cost 3 2 2" xfId="9452"/>
    <cellStyle name="Report Unit Cost 3 3" xfId="9453"/>
    <cellStyle name="Report Unit Cost 3 3 2" xfId="9454"/>
    <cellStyle name="Report Unit Cost 3 4" xfId="9455"/>
    <cellStyle name="Report Unit Cost 3 4 2" xfId="9456"/>
    <cellStyle name="Report Unit Cost 4" xfId="9457"/>
    <cellStyle name="Report Unit Cost 4 2" xfId="9458"/>
    <cellStyle name="Report Unit Cost 5" xfId="9459"/>
    <cellStyle name="Report Unit Cost 6" xfId="9460"/>
    <cellStyle name="Report Unit Cost 7" xfId="9461"/>
    <cellStyle name="Report Unit Cost_ACCOUNTS" xfId="9462"/>
    <cellStyle name="Report_Adj Bench DR 3 for Initial Briefs (Electric)" xfId="9463"/>
    <cellStyle name="Reports" xfId="1036"/>
    <cellStyle name="Reports 2" xfId="1037"/>
    <cellStyle name="Reports 3" xfId="9464"/>
    <cellStyle name="Reports Total" xfId="1038"/>
    <cellStyle name="Reports Total 2" xfId="9465"/>
    <cellStyle name="Reports Total 2 2" xfId="9466"/>
    <cellStyle name="Reports Total 3" xfId="9467"/>
    <cellStyle name="Reports Total 4" xfId="9468"/>
    <cellStyle name="Reports Total 5" xfId="9469"/>
    <cellStyle name="Reports Total_AURORA Total New" xfId="9470"/>
    <cellStyle name="Reports Unit Cost Total" xfId="1039"/>
    <cellStyle name="Reports Unit Cost Total 2" xfId="9471"/>
    <cellStyle name="Reports Unit Cost Total 3" xfId="9472"/>
    <cellStyle name="Reports_14.21G &amp; 16.28E Incentive Pay" xfId="9473"/>
    <cellStyle name="RevList" xfId="1040"/>
    <cellStyle name="RevList 2" xfId="9474"/>
    <cellStyle name="round100" xfId="1041"/>
    <cellStyle name="round100 2" xfId="1042"/>
    <cellStyle name="round100 2 2" xfId="9475"/>
    <cellStyle name="round100 2 2 2" xfId="9476"/>
    <cellStyle name="round100 2 3" xfId="9477"/>
    <cellStyle name="round100 3" xfId="9478"/>
    <cellStyle name="round100 3 2" xfId="9479"/>
    <cellStyle name="round100 3 2 2" xfId="9480"/>
    <cellStyle name="round100 3 3" xfId="9481"/>
    <cellStyle name="round100 3 3 2" xfId="9482"/>
    <cellStyle name="round100 3 4" xfId="9483"/>
    <cellStyle name="round100 3 4 2" xfId="9484"/>
    <cellStyle name="round100 4" xfId="9485"/>
    <cellStyle name="round100 4 2" xfId="9486"/>
    <cellStyle name="round100 5" xfId="9487"/>
    <cellStyle name="round100 6" xfId="9488"/>
    <cellStyle name="round100 7" xfId="9489"/>
    <cellStyle name="SAPBEXaggData" xfId="1043"/>
    <cellStyle name="SAPBEXaggData 2" xfId="1044"/>
    <cellStyle name="SAPBEXaggData 3" xfId="9490"/>
    <cellStyle name="SAPBEXaggDataEmph" xfId="1045"/>
    <cellStyle name="SAPBEXaggDataEmph 2" xfId="9491"/>
    <cellStyle name="SAPBEXaggDataEmph 3" xfId="9492"/>
    <cellStyle name="SAPBEXaggItem" xfId="1046"/>
    <cellStyle name="SAPBEXaggItem 2" xfId="1047"/>
    <cellStyle name="SAPBEXaggItem 3" xfId="9493"/>
    <cellStyle name="SAPBEXaggItemX" xfId="1048"/>
    <cellStyle name="SAPBEXaggItemX 2" xfId="9494"/>
    <cellStyle name="SAPBEXaggItemX 3" xfId="9495"/>
    <cellStyle name="SAPBEXchaText" xfId="1049"/>
    <cellStyle name="SAPBEXchaText 2" xfId="1050"/>
    <cellStyle name="SAPBEXchaText 2 2" xfId="9496"/>
    <cellStyle name="SAPBEXchaText 2 2 2" xfId="9497"/>
    <cellStyle name="SAPBEXchaText 2 3" xfId="9498"/>
    <cellStyle name="SAPBEXchaText 3" xfId="1051"/>
    <cellStyle name="SAPBEXchaText 3 2" xfId="9499"/>
    <cellStyle name="SAPBEXchaText 3 2 2" xfId="9500"/>
    <cellStyle name="SAPBEXchaText 3 3" xfId="9501"/>
    <cellStyle name="SAPBEXchaText 3 3 2" xfId="9502"/>
    <cellStyle name="SAPBEXchaText 3 4" xfId="9503"/>
    <cellStyle name="SAPBEXchaText 3 4 2" xfId="9504"/>
    <cellStyle name="SAPBEXchaText 4" xfId="9505"/>
    <cellStyle name="SAPBEXchaText 4 2" xfId="9506"/>
    <cellStyle name="SAPBEXchaText 5" xfId="9507"/>
    <cellStyle name="SAPBEXchaText 6" xfId="9508"/>
    <cellStyle name="SAPBEXchaText 7" xfId="9509"/>
    <cellStyle name="SAPBEXchaText 8" xfId="9510"/>
    <cellStyle name="SAPBEXchaText 9" xfId="9511"/>
    <cellStyle name="SAPBEXexcBad7" xfId="1052"/>
    <cellStyle name="SAPBEXexcBad7 2" xfId="9512"/>
    <cellStyle name="SAPBEXexcBad7 3" xfId="9513"/>
    <cellStyle name="SAPBEXexcBad8" xfId="1053"/>
    <cellStyle name="SAPBEXexcBad8 2" xfId="9514"/>
    <cellStyle name="SAPBEXexcBad8 3" xfId="9515"/>
    <cellStyle name="SAPBEXexcBad9" xfId="1054"/>
    <cellStyle name="SAPBEXexcBad9 2" xfId="9516"/>
    <cellStyle name="SAPBEXexcBad9 3" xfId="9517"/>
    <cellStyle name="SAPBEXexcCritical4" xfId="1055"/>
    <cellStyle name="SAPBEXexcCritical4 2" xfId="9518"/>
    <cellStyle name="SAPBEXexcCritical4 3" xfId="9519"/>
    <cellStyle name="SAPBEXexcCritical5" xfId="1056"/>
    <cellStyle name="SAPBEXexcCritical5 2" xfId="9520"/>
    <cellStyle name="SAPBEXexcCritical5 3" xfId="9521"/>
    <cellStyle name="SAPBEXexcCritical6" xfId="1057"/>
    <cellStyle name="SAPBEXexcCritical6 2" xfId="9522"/>
    <cellStyle name="SAPBEXexcCritical6 3" xfId="9523"/>
    <cellStyle name="SAPBEXexcGood1" xfId="1058"/>
    <cellStyle name="SAPBEXexcGood1 2" xfId="9524"/>
    <cellStyle name="SAPBEXexcGood1 3" xfId="9525"/>
    <cellStyle name="SAPBEXexcGood2" xfId="1059"/>
    <cellStyle name="SAPBEXexcGood2 2" xfId="9526"/>
    <cellStyle name="SAPBEXexcGood2 3" xfId="9527"/>
    <cellStyle name="SAPBEXexcGood3" xfId="1060"/>
    <cellStyle name="SAPBEXexcGood3 2" xfId="9528"/>
    <cellStyle name="SAPBEXexcGood3 3" xfId="9529"/>
    <cellStyle name="SAPBEXfilterDrill" xfId="1061"/>
    <cellStyle name="SAPBEXfilterDrill 2" xfId="1062"/>
    <cellStyle name="SAPBEXfilterDrill 3" xfId="9530"/>
    <cellStyle name="SAPBEXfilterDrill 4" xfId="9531"/>
    <cellStyle name="SAPBEXfilterItem" xfId="1063"/>
    <cellStyle name="SAPBEXfilterItem 2" xfId="1064"/>
    <cellStyle name="SAPBEXfilterItem 3" xfId="9532"/>
    <cellStyle name="SAPBEXfilterText" xfId="1065"/>
    <cellStyle name="SAPBEXfilterText 2" xfId="9533"/>
    <cellStyle name="SAPBEXfilterText 3" xfId="9534"/>
    <cellStyle name="SAPBEXformats" xfId="1066"/>
    <cellStyle name="SAPBEXformats 2" xfId="9535"/>
    <cellStyle name="SAPBEXformats 2 2" xfId="9536"/>
    <cellStyle name="SAPBEXformats 3" xfId="9537"/>
    <cellStyle name="SAPBEXformats 4" xfId="9538"/>
    <cellStyle name="SAPBEXheaderItem" xfId="1067"/>
    <cellStyle name="SAPBEXheaderItem 2" xfId="1068"/>
    <cellStyle name="SAPBEXheaderItem 3" xfId="9539"/>
    <cellStyle name="SAPBEXheaderItem 4" xfId="9540"/>
    <cellStyle name="SAPBEXheaderText" xfId="1069"/>
    <cellStyle name="SAPBEXheaderText 2" xfId="1070"/>
    <cellStyle name="SAPBEXheaderText 3" xfId="9541"/>
    <cellStyle name="SAPBEXheaderText 4" xfId="9542"/>
    <cellStyle name="SAPBEXHLevel0" xfId="1071"/>
    <cellStyle name="SAPBEXHLevel0 2" xfId="9543"/>
    <cellStyle name="SAPBEXHLevel0 2 2" xfId="9544"/>
    <cellStyle name="SAPBEXHLevel0 3" xfId="9545"/>
    <cellStyle name="SAPBEXHLevel0 4" xfId="9546"/>
    <cellStyle name="SAPBEXHLevel0X" xfId="1072"/>
    <cellStyle name="SAPBEXHLevel0X 2" xfId="1073"/>
    <cellStyle name="SAPBEXHLevel0X 2 2" xfId="9547"/>
    <cellStyle name="SAPBEXHLevel0X 2 2 2" xfId="9548"/>
    <cellStyle name="SAPBEXHLevel0X 2 3" xfId="9549"/>
    <cellStyle name="SAPBEXHLevel0X 3" xfId="9550"/>
    <cellStyle name="SAPBEXHLevel0X 3 2" xfId="9551"/>
    <cellStyle name="SAPBEXHLevel0X 3 2 2" xfId="9552"/>
    <cellStyle name="SAPBEXHLevel0X 3 3" xfId="9553"/>
    <cellStyle name="SAPBEXHLevel0X 3 3 2" xfId="9554"/>
    <cellStyle name="SAPBEXHLevel0X 3 4" xfId="9555"/>
    <cellStyle name="SAPBEXHLevel0X 3 4 2" xfId="9556"/>
    <cellStyle name="SAPBEXHLevel0X 4" xfId="9557"/>
    <cellStyle name="SAPBEXHLevel0X 4 2" xfId="9558"/>
    <cellStyle name="SAPBEXHLevel0X 5" xfId="9559"/>
    <cellStyle name="SAPBEXHLevel0X 6" xfId="9560"/>
    <cellStyle name="SAPBEXHLevel0X 7" xfId="9561"/>
    <cellStyle name="SAPBEXHLevel0X 8" xfId="9562"/>
    <cellStyle name="SAPBEXHLevel1" xfId="1074"/>
    <cellStyle name="SAPBEXHLevel1 2" xfId="9563"/>
    <cellStyle name="SAPBEXHLevel1 2 2" xfId="9564"/>
    <cellStyle name="SAPBEXHLevel1 3" xfId="9565"/>
    <cellStyle name="SAPBEXHLevel1 4" xfId="9566"/>
    <cellStyle name="SAPBEXHLevel1X" xfId="1075"/>
    <cellStyle name="SAPBEXHLevel1X 2" xfId="9567"/>
    <cellStyle name="SAPBEXHLevel1X 2 2" xfId="9568"/>
    <cellStyle name="SAPBEXHLevel1X 3" xfId="9569"/>
    <cellStyle name="SAPBEXHLevel1X 4" xfId="9570"/>
    <cellStyle name="SAPBEXHLevel2" xfId="1076"/>
    <cellStyle name="SAPBEXHLevel2 2" xfId="9571"/>
    <cellStyle name="SAPBEXHLevel2 2 2" xfId="9572"/>
    <cellStyle name="SAPBEXHLevel2 3" xfId="9573"/>
    <cellStyle name="SAPBEXHLevel2 4" xfId="9574"/>
    <cellStyle name="SAPBEXHLevel2X" xfId="1077"/>
    <cellStyle name="SAPBEXHLevel2X 2" xfId="9575"/>
    <cellStyle name="SAPBEXHLevel2X 2 2" xfId="9576"/>
    <cellStyle name="SAPBEXHLevel2X 3" xfId="9577"/>
    <cellStyle name="SAPBEXHLevel2X 4" xfId="9578"/>
    <cellStyle name="SAPBEXHLevel3" xfId="1078"/>
    <cellStyle name="SAPBEXHLevel3 2" xfId="9579"/>
    <cellStyle name="SAPBEXHLevel3 2 2" xfId="9580"/>
    <cellStyle name="SAPBEXHLevel3 3" xfId="9581"/>
    <cellStyle name="SAPBEXHLevel3 4" xfId="9582"/>
    <cellStyle name="SAPBEXHLevel3X" xfId="1079"/>
    <cellStyle name="SAPBEXHLevel3X 2" xfId="9583"/>
    <cellStyle name="SAPBEXHLevel3X 2 2" xfId="9584"/>
    <cellStyle name="SAPBEXHLevel3X 3" xfId="9585"/>
    <cellStyle name="SAPBEXHLevel3X 4" xfId="9586"/>
    <cellStyle name="SAPBEXinputData" xfId="1080"/>
    <cellStyle name="SAPBEXinputData 2" xfId="9587"/>
    <cellStyle name="SAPBEXinputData 2 2" xfId="9588"/>
    <cellStyle name="SAPBEXinputData 3" xfId="9589"/>
    <cellStyle name="SAPBEXItemHeader" xfId="1081"/>
    <cellStyle name="SAPBEXresData" xfId="1082"/>
    <cellStyle name="SAPBEXresData 2" xfId="9590"/>
    <cellStyle name="SAPBEXresData 3" xfId="9591"/>
    <cellStyle name="SAPBEXresDataEmph" xfId="1083"/>
    <cellStyle name="SAPBEXresDataEmph 2" xfId="9592"/>
    <cellStyle name="SAPBEXresDataEmph 3" xfId="9593"/>
    <cellStyle name="SAPBEXresItem" xfId="1084"/>
    <cellStyle name="SAPBEXresItem 2" xfId="9594"/>
    <cellStyle name="SAPBEXresItem 3" xfId="9595"/>
    <cellStyle name="SAPBEXresItemX" xfId="1085"/>
    <cellStyle name="SAPBEXresItemX 2" xfId="9596"/>
    <cellStyle name="SAPBEXresItemX 3" xfId="9597"/>
    <cellStyle name="SAPBEXstdData" xfId="1086"/>
    <cellStyle name="SAPBEXstdData 2" xfId="1087"/>
    <cellStyle name="SAPBEXstdData 3" xfId="9598"/>
    <cellStyle name="SAPBEXstdData 4" xfId="9599"/>
    <cellStyle name="SAPBEXstdDataEmph" xfId="1088"/>
    <cellStyle name="SAPBEXstdDataEmph 2" xfId="9600"/>
    <cellStyle name="SAPBEXstdDataEmph 3" xfId="9601"/>
    <cellStyle name="SAPBEXstdItem" xfId="1089"/>
    <cellStyle name="SAPBEXstdItem 2" xfId="1090"/>
    <cellStyle name="SAPBEXstdItem 2 2" xfId="9602"/>
    <cellStyle name="SAPBEXstdItem 2 2 2" xfId="9603"/>
    <cellStyle name="SAPBEXstdItem 2 3" xfId="9604"/>
    <cellStyle name="SAPBEXstdItem 3" xfId="9605"/>
    <cellStyle name="SAPBEXstdItem 3 2" xfId="9606"/>
    <cellStyle name="SAPBEXstdItem 3 2 2" xfId="9607"/>
    <cellStyle name="SAPBEXstdItem 3 3" xfId="9608"/>
    <cellStyle name="SAPBEXstdItem 3 3 2" xfId="9609"/>
    <cellStyle name="SAPBEXstdItem 3 4" xfId="9610"/>
    <cellStyle name="SAPBEXstdItem 3 4 2" xfId="9611"/>
    <cellStyle name="SAPBEXstdItem 4" xfId="9612"/>
    <cellStyle name="SAPBEXstdItem 4 2" xfId="9613"/>
    <cellStyle name="SAPBEXstdItem 5" xfId="9614"/>
    <cellStyle name="SAPBEXstdItem 6" xfId="9615"/>
    <cellStyle name="SAPBEXstdItem 7" xfId="9616"/>
    <cellStyle name="SAPBEXstdItem 8" xfId="9617"/>
    <cellStyle name="SAPBEXstdItemX" xfId="1091"/>
    <cellStyle name="SAPBEXstdItemX 2" xfId="1092"/>
    <cellStyle name="SAPBEXstdItemX 2 2" xfId="9618"/>
    <cellStyle name="SAPBEXstdItemX 2 2 2" xfId="9619"/>
    <cellStyle name="SAPBEXstdItemX 2 3" xfId="9620"/>
    <cellStyle name="SAPBEXstdItemX 3" xfId="9621"/>
    <cellStyle name="SAPBEXstdItemX 3 2" xfId="9622"/>
    <cellStyle name="SAPBEXstdItemX 3 2 2" xfId="9623"/>
    <cellStyle name="SAPBEXstdItemX 3 3" xfId="9624"/>
    <cellStyle name="SAPBEXstdItemX 3 3 2" xfId="9625"/>
    <cellStyle name="SAPBEXstdItemX 3 4" xfId="9626"/>
    <cellStyle name="SAPBEXstdItemX 3 4 2" xfId="9627"/>
    <cellStyle name="SAPBEXstdItemX 4" xfId="9628"/>
    <cellStyle name="SAPBEXstdItemX 4 2" xfId="9629"/>
    <cellStyle name="SAPBEXstdItemX 5" xfId="9630"/>
    <cellStyle name="SAPBEXstdItemX 6" xfId="9631"/>
    <cellStyle name="SAPBEXstdItemX 7" xfId="9632"/>
    <cellStyle name="SAPBEXstdItemX 8" xfId="9633"/>
    <cellStyle name="SAPBEXtitle" xfId="1093"/>
    <cellStyle name="SAPBEXtitle 2" xfId="1094"/>
    <cellStyle name="SAPBEXtitle 3" xfId="9634"/>
    <cellStyle name="SAPBEXunassignedItem" xfId="1095"/>
    <cellStyle name="SAPBEXundefined" xfId="1096"/>
    <cellStyle name="SAPBEXundefined 2" xfId="9635"/>
    <cellStyle name="SAPBEXundefined 3" xfId="9636"/>
    <cellStyle name="shade" xfId="1097"/>
    <cellStyle name="shade 2" xfId="1098"/>
    <cellStyle name="shade 2 2" xfId="9637"/>
    <cellStyle name="shade 2 2 2" xfId="9638"/>
    <cellStyle name="shade 2 3" xfId="9639"/>
    <cellStyle name="shade 3" xfId="9640"/>
    <cellStyle name="shade 3 2" xfId="9641"/>
    <cellStyle name="shade 3 2 2" xfId="9642"/>
    <cellStyle name="shade 3 3" xfId="9643"/>
    <cellStyle name="shade 3 3 2" xfId="9644"/>
    <cellStyle name="shade 3 4" xfId="9645"/>
    <cellStyle name="shade 3 4 2" xfId="9646"/>
    <cellStyle name="shade 4" xfId="9647"/>
    <cellStyle name="shade 4 2" xfId="9648"/>
    <cellStyle name="shade 5" xfId="9649"/>
    <cellStyle name="shade 6" xfId="9650"/>
    <cellStyle name="shade 7" xfId="9651"/>
    <cellStyle name="shade_ACCOUNTS" xfId="9652"/>
    <cellStyle name="Sheet Title" xfId="1099"/>
    <cellStyle name="StmtTtl1" xfId="1100"/>
    <cellStyle name="StmtTtl1 2" xfId="1101"/>
    <cellStyle name="StmtTtl1 2 2" xfId="1102"/>
    <cellStyle name="StmtTtl1 2 3" xfId="9653"/>
    <cellStyle name="StmtTtl1 2 4" xfId="9654"/>
    <cellStyle name="StmtTtl1 3" xfId="1103"/>
    <cellStyle name="StmtTtl1 3 2" xfId="1104"/>
    <cellStyle name="StmtTtl1 3 3" xfId="9655"/>
    <cellStyle name="StmtTtl1 3 4" xfId="9656"/>
    <cellStyle name="StmtTtl1 4" xfId="1105"/>
    <cellStyle name="StmtTtl1 4 2" xfId="1106"/>
    <cellStyle name="StmtTtl1 4 3" xfId="9657"/>
    <cellStyle name="StmtTtl1 4 4" xfId="9658"/>
    <cellStyle name="StmtTtl1 5" xfId="9659"/>
    <cellStyle name="StmtTtl1 5 2" xfId="9660"/>
    <cellStyle name="StmtTtl1 6" xfId="9661"/>
    <cellStyle name="StmtTtl1 6 2" xfId="9662"/>
    <cellStyle name="StmtTtl1 7" xfId="9663"/>
    <cellStyle name="StmtTtl1 8" xfId="9664"/>
    <cellStyle name="StmtTtl1_(C) WHE Proforma with ITC cash grant 10 Yr Amort_for deferral_102809" xfId="9665"/>
    <cellStyle name="StmtTtl2" xfId="1107"/>
    <cellStyle name="StmtTtl2 2" xfId="9666"/>
    <cellStyle name="StmtTtl2 2 2" xfId="9667"/>
    <cellStyle name="StmtTtl2 3" xfId="9668"/>
    <cellStyle name="StmtTtl2 3 2" xfId="9669"/>
    <cellStyle name="StmtTtl2 4" xfId="9670"/>
    <cellStyle name="StmtTtl2 5" xfId="9671"/>
    <cellStyle name="StmtTtl2 6" xfId="9672"/>
    <cellStyle name="StmtTtl2 7" xfId="9673"/>
    <cellStyle name="StmtTtl2 8" xfId="9674"/>
    <cellStyle name="StmtTtl2 9" xfId="9675"/>
    <cellStyle name="StmtTtl2_4.32E Depreciation Study Robs file" xfId="9676"/>
    <cellStyle name="STYL1 - Style1" xfId="1108"/>
    <cellStyle name="STYL1 - Style1 2" xfId="9677"/>
    <cellStyle name="Style 1" xfId="1109"/>
    <cellStyle name="Style 1 10" xfId="9678"/>
    <cellStyle name="Style 1 11" xfId="9679"/>
    <cellStyle name="Style 1 2" xfId="1110"/>
    <cellStyle name="Style 1 2 2" xfId="1111"/>
    <cellStyle name="Style 1 2 2 2" xfId="9680"/>
    <cellStyle name="Style 1 2 3" xfId="9681"/>
    <cellStyle name="Style 1 2 4" xfId="9682"/>
    <cellStyle name="Style 1 2 5" xfId="9683"/>
    <cellStyle name="Style 1 2 6" xfId="9684"/>
    <cellStyle name="Style 1 2_Chelan PUD Power Costs (8-10)" xfId="9685"/>
    <cellStyle name="Style 1 3" xfId="1112"/>
    <cellStyle name="Style 1 3 2" xfId="9686"/>
    <cellStyle name="Style 1 3 2 2" xfId="9687"/>
    <cellStyle name="Style 1 3 2 3" xfId="9688"/>
    <cellStyle name="Style 1 3 3" xfId="9689"/>
    <cellStyle name="Style 1 3 3 2" xfId="9690"/>
    <cellStyle name="Style 1 3 4" xfId="9691"/>
    <cellStyle name="Style 1 3 5" xfId="9692"/>
    <cellStyle name="Style 1 4" xfId="1113"/>
    <cellStyle name="Style 1 4 2" xfId="9693"/>
    <cellStyle name="Style 1 4 2 2" xfId="9694"/>
    <cellStyle name="Style 1 4 3" xfId="9695"/>
    <cellStyle name="Style 1 4 4" xfId="9696"/>
    <cellStyle name="Style 1 5" xfId="9697"/>
    <cellStyle name="Style 1 5 2" xfId="9698"/>
    <cellStyle name="Style 1 5 2 2" xfId="9699"/>
    <cellStyle name="Style 1 5 3" xfId="9700"/>
    <cellStyle name="Style 1 5 4" xfId="9701"/>
    <cellStyle name="Style 1 6" xfId="9702"/>
    <cellStyle name="Style 1 6 2" xfId="9703"/>
    <cellStyle name="Style 1 6 2 2" xfId="9704"/>
    <cellStyle name="Style 1 6 2 3" xfId="9705"/>
    <cellStyle name="Style 1 6 3" xfId="9706"/>
    <cellStyle name="Style 1 6 3 2" xfId="9707"/>
    <cellStyle name="Style 1 6 4" xfId="9708"/>
    <cellStyle name="Style 1 6 4 2" xfId="9709"/>
    <cellStyle name="Style 1 6 5" xfId="9710"/>
    <cellStyle name="Style 1 6 5 2" xfId="9711"/>
    <cellStyle name="Style 1 6 6" xfId="9712"/>
    <cellStyle name="Style 1 7" xfId="9713"/>
    <cellStyle name="Style 1 8" xfId="9714"/>
    <cellStyle name="Style 1 9" xfId="9715"/>
    <cellStyle name="Style 1_ Price Inputs" xfId="9716"/>
    <cellStyle name="STYLE1" xfId="9717"/>
    <cellStyle name="STYLE2" xfId="9718"/>
    <cellStyle name="STYLE3" xfId="9719"/>
    <cellStyle name="sub-tl - Style3" xfId="1114"/>
    <cellStyle name="subtot - Style5" xfId="1115"/>
    <cellStyle name="Subtotal" xfId="1116"/>
    <cellStyle name="Sub-total" xfId="1117"/>
    <cellStyle name="Subtotal 2" xfId="9720"/>
    <cellStyle name="Sub-total 2" xfId="9721"/>
    <cellStyle name="Subtotal 3" xfId="9722"/>
    <cellStyle name="Sub-total 3" xfId="9723"/>
    <cellStyle name="Table Head" xfId="1147"/>
    <cellStyle name="Table Head Aligned" xfId="1148"/>
    <cellStyle name="Table Head Blue" xfId="1149"/>
    <cellStyle name="Table Head Green" xfId="1150"/>
    <cellStyle name="Table Title" xfId="1151"/>
    <cellStyle name="Table Units" xfId="1152"/>
    <cellStyle name="taples Plaza" xfId="1118"/>
    <cellStyle name="Test" xfId="1119"/>
    <cellStyle name="Tickmark" xfId="1120"/>
    <cellStyle name="Title 2" xfId="1121"/>
    <cellStyle name="Title 2 2" xfId="9724"/>
    <cellStyle name="Title 2 2 2" xfId="9725"/>
    <cellStyle name="Title 2 3" xfId="9726"/>
    <cellStyle name="Title 3" xfId="9727"/>
    <cellStyle name="Title 3 2" xfId="9728"/>
    <cellStyle name="Title 3 3" xfId="9729"/>
    <cellStyle name="Title 3 4" xfId="9730"/>
    <cellStyle name="Title 4" xfId="9731"/>
    <cellStyle name="Title 5" xfId="9732"/>
    <cellStyle name="Title 6" xfId="9733"/>
    <cellStyle name="Title: - Style3" xfId="1122"/>
    <cellStyle name="Title: - Style4" xfId="1123"/>
    <cellStyle name="Title: Major" xfId="1124"/>
    <cellStyle name="Title: Major 2" xfId="9734"/>
    <cellStyle name="Title: Major 3" xfId="9735"/>
    <cellStyle name="Title: Minor" xfId="1125"/>
    <cellStyle name="Title: Minor 2" xfId="1126"/>
    <cellStyle name="Title: Minor 3" xfId="9736"/>
    <cellStyle name="Title: Minor_Electric Rev Req Model (2009 GRC) Rebuttal" xfId="9737"/>
    <cellStyle name="Title: Worksheet" xfId="1127"/>
    <cellStyle name="Title: Worksheet 2" xfId="9738"/>
    <cellStyle name="Total 2" xfId="1128"/>
    <cellStyle name="Total 2 2" xfId="9739"/>
    <cellStyle name="Total 2 2 2" xfId="9740"/>
    <cellStyle name="Total 2 2 3" xfId="9741"/>
    <cellStyle name="Total 2 3" xfId="9742"/>
    <cellStyle name="Total 2 3 2" xfId="9743"/>
    <cellStyle name="Total 2 3 3" xfId="9744"/>
    <cellStyle name="Total 2 3 4" xfId="9745"/>
    <cellStyle name="Total 2 4" xfId="9746"/>
    <cellStyle name="Total 3" xfId="1129"/>
    <cellStyle name="Total 3 2" xfId="9747"/>
    <cellStyle name="Total 3 3" xfId="9748"/>
    <cellStyle name="Total 3 4" xfId="9749"/>
    <cellStyle name="Total 4" xfId="9750"/>
    <cellStyle name="Total 4 2" xfId="9751"/>
    <cellStyle name="Total 5" xfId="9752"/>
    <cellStyle name="Total 6" xfId="9753"/>
    <cellStyle name="Total 9" xfId="9754"/>
    <cellStyle name="Total 9 2" xfId="9755"/>
    <cellStyle name="Total4 - Style4" xfId="1130"/>
    <cellStyle name="Total4 - Style4 2" xfId="1131"/>
    <cellStyle name="Total4 - Style4 2 2" xfId="9756"/>
    <cellStyle name="Total4 - Style4 3" xfId="9757"/>
    <cellStyle name="Total4 - Style4_ACCOUNTS" xfId="9758"/>
    <cellStyle name="Warning Text 2" xfId="1132"/>
    <cellStyle name="Warning Text 2 2" xfId="9759"/>
    <cellStyle name="Warning Text 2 2 2" xfId="9760"/>
    <cellStyle name="Warning Text 2 3" xfId="9761"/>
    <cellStyle name="Warning Text 3" xfId="9762"/>
    <cellStyle name="Warning Text 4" xfId="97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4/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ZNetwork%20Restructuring/02Inputs/JE143-Electric_Unbilled_Revenue_Current_&amp;_Reverse_Prior_mo/0902%20JE143/09-02%20Elec_Unb%20(93.5%25%2009%20month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PCA%20&amp;%20RC%2006_2003%20TY/GRC/New%20Plant-093003/FredDispatch%209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WINNT/Temporary%20Internet%20Files/OLKC0/Aurora%20Prices%20for%20ROR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Documents%20and%20Settings/scartwri/My%20Documents/Projects/PSE/Projects/BHP/Due%20Diligence/BHP%20IS.BS.CF%20Mod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Documents%20and%20Settings/hveal/My%20Documents/2006GRC/Incentive%20Pay/2.29E%20Incentive%20Pa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5/2.01E%20Temperature%20Normalization_1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2/Gas/semi1202.re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Unbilled%20Rev%20Electric%20-%20Gas%20-%20SOE%20-%20SOG/2005/SOE/09-2005%20SOE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Mid%20Office/aaa%20Jody%20Test/variance%20to%20budget%20dolla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Documents%20and%20Settings/prasan/Local%20Settings/Temporary%20Internet%20Files/Content.Outlook/ANERJAHH/KJB-03-WP%202011%20Electric%20ERF%20NP%20wrking%20fil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PCA%20&amp;%20RC%2006_2003%20TY/GRC/LaborInctvOH%200903%20GR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WINNT/Temporary%20Internet%20Files/OLK71/SOE%20Sept%20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2006%20GRC/2006%20GRC%20Original%20Filing/SupportingDocs/Unbilled%20Electric%20-%20September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PCA%20&amp;%20RC%2006_2003%20TY/PCA/New%20Plant-093003/FredDispatch%209.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%23%202006%20GRC/2006%20GRC%20Original%20Filing/Models&amp;Adjs/2.12E%20Filing%20Fe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GrpRevnu/PUBLIC/WUTC/Puget%20Sound%20Energy/Semi%20Annual%20Report/Dec_31_04/EL%201204%20(CB%20Report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DR%20Responses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JB-03 P.1 Deficiency"/>
      <sheetName val="KJB-03 P.2 ERF 2011"/>
      <sheetName val="2011 GRC Related==&gt;"/>
      <sheetName val="KJB-03 P.3 2011 GRC ERF"/>
      <sheetName val="KJB-03 P.4 11GRC NonERF Revs"/>
      <sheetName val="RORs &amp; Conv &amp; Prod Fctrs"/>
      <sheetName val="2011 GRC ERF - COS"/>
      <sheetName val="2011 GRC LSR"/>
      <sheetName val="Property Tax 2011 CBR==&gt;"/>
      <sheetName val="11CBR Prop Tax Summary"/>
      <sheetName val="2009 GRC - Revs in 2011 PCA&amp;PT"/>
      <sheetName val="2009 GRC TY Prop Taxes"/>
      <sheetName val="2009 GRC A-1"/>
      <sheetName val="2009 GRC Elec Prop Tax"/>
      <sheetName val="Prop Taxes 12ME Dec11"/>
      <sheetName val="Property Tax 2011 GRC==&gt;"/>
      <sheetName val="11GRC Prop Tax Summary"/>
      <sheetName val="11GRC Prop Tax adj"/>
      <sheetName val="LSR 20.02 Prop Taxes"/>
      <sheetName val="2011 PCA Prop 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2.12"/>
      <sheetName val="Excise Tax-Restated"/>
      <sheetName val="State Excise"/>
      <sheetName val="Excise Tax-Charged to Exps"/>
      <sheetName val="Allocation Method"/>
      <sheetName val="Summary of Taxes"/>
      <sheetName val="WUTC Filing Fee"/>
      <sheetName val="Order 92800010"/>
      <sheetName val="State Excise - Revised"/>
      <sheetName val="TY - 40810002 - Electric"/>
      <sheetName val="23600471-WA Utility Tax (Elect)"/>
      <sheetName val="TY - 40810010 - Encogen"/>
      <sheetName val="23601001 - Encogen"/>
      <sheetName val="TY - 40810302 - Gas"/>
      <sheetName val="23600552-WA Utility Tax (Gas)"/>
      <sheetName val="40810602 - B&amp;O (Common)"/>
      <sheetName val="23601013 - B &amp; O Taxes"/>
      <sheetName val="SLIP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6"/>
  <sheetViews>
    <sheetView zoomScale="90" zoomScaleNormal="90" workbookViewId="0">
      <selection activeCell="B47" sqref="B47"/>
    </sheetView>
  </sheetViews>
  <sheetFormatPr defaultRowHeight="15"/>
  <cols>
    <col min="1" max="1" width="4.7109375" style="6" bestFit="1" customWidth="1"/>
    <col min="2" max="2" width="36.5703125" bestFit="1" customWidth="1"/>
    <col min="3" max="3" width="17.28515625" bestFit="1" customWidth="1"/>
    <col min="4" max="4" width="2.28515625" customWidth="1"/>
    <col min="5" max="5" width="36.7109375" bestFit="1" customWidth="1"/>
    <col min="6" max="6" width="6.28515625" bestFit="1" customWidth="1"/>
    <col min="7" max="7" width="17.28515625" bestFit="1" customWidth="1"/>
    <col min="8" max="8" width="2.28515625" customWidth="1"/>
    <col min="9" max="9" width="45.85546875" bestFit="1" customWidth="1"/>
    <col min="10" max="10" width="6.28515625" bestFit="1" customWidth="1"/>
    <col min="11" max="11" width="17.28515625" bestFit="1" customWidth="1"/>
    <col min="13" max="13" width="15" bestFit="1" customWidth="1"/>
    <col min="15" max="15" width="16.140625" bestFit="1" customWidth="1"/>
    <col min="16" max="16" width="5.85546875" bestFit="1" customWidth="1"/>
  </cols>
  <sheetData>
    <row r="1" spans="1:13">
      <c r="A1" t="s">
        <v>0</v>
      </c>
    </row>
    <row r="2" spans="1:13">
      <c r="A2" t="s">
        <v>1</v>
      </c>
    </row>
    <row r="3" spans="1:13">
      <c r="A3" t="s">
        <v>285</v>
      </c>
    </row>
    <row r="5" spans="1:13" ht="30">
      <c r="A5" s="48" t="s">
        <v>43</v>
      </c>
      <c r="B5" s="283" t="s">
        <v>599</v>
      </c>
      <c r="C5" s="284"/>
      <c r="D5" s="19"/>
      <c r="E5" s="283" t="s">
        <v>600</v>
      </c>
      <c r="F5" s="285"/>
      <c r="G5" s="284"/>
      <c r="H5" s="20"/>
      <c r="I5" s="283" t="s">
        <v>601</v>
      </c>
      <c r="J5" s="285"/>
      <c r="K5" s="284"/>
    </row>
    <row r="6" spans="1:13">
      <c r="A6" s="6">
        <v>1</v>
      </c>
      <c r="B6" s="280" t="s">
        <v>379</v>
      </c>
      <c r="C6" s="280" t="s">
        <v>380</v>
      </c>
      <c r="D6" s="19"/>
      <c r="E6" s="280" t="s">
        <v>595</v>
      </c>
      <c r="F6" s="280" t="s">
        <v>382</v>
      </c>
      <c r="G6" s="280" t="s">
        <v>383</v>
      </c>
      <c r="H6" s="20"/>
      <c r="I6" s="280" t="s">
        <v>596</v>
      </c>
      <c r="J6" s="280" t="s">
        <v>597</v>
      </c>
      <c r="K6" s="280" t="s">
        <v>598</v>
      </c>
      <c r="M6" s="281" t="s">
        <v>20</v>
      </c>
    </row>
    <row r="7" spans="1:13">
      <c r="A7" s="6">
        <f>A6+1</f>
        <v>2</v>
      </c>
      <c r="B7" t="s">
        <v>2</v>
      </c>
      <c r="C7" s="12">
        <f>'Summary JC Sale Journal Entries'!B12+200000</f>
        <v>111340991.38999999</v>
      </c>
      <c r="D7" s="1"/>
      <c r="E7" t="s">
        <v>2</v>
      </c>
      <c r="G7" s="13">
        <v>109373196</v>
      </c>
      <c r="H7" s="3"/>
      <c r="I7" t="s">
        <v>2</v>
      </c>
      <c r="K7" s="13">
        <f>IF($M$7="Without", G7, +C7)</f>
        <v>109373196</v>
      </c>
      <c r="M7" s="282" t="s">
        <v>605</v>
      </c>
    </row>
    <row r="8" spans="1:13">
      <c r="A8" s="6">
        <f>A7+1</f>
        <v>3</v>
      </c>
      <c r="C8" s="12"/>
      <c r="D8" s="1"/>
      <c r="E8" t="s">
        <v>6</v>
      </c>
      <c r="G8" s="13">
        <v>-46686436</v>
      </c>
      <c r="H8" s="3"/>
      <c r="I8" s="3" t="s">
        <v>15</v>
      </c>
      <c r="K8" s="13">
        <f>-C10</f>
        <v>-76625170.570920095</v>
      </c>
    </row>
    <row r="9" spans="1:13">
      <c r="A9" s="6">
        <f t="shared" ref="A9:A36" si="0">A8+1</f>
        <v>4</v>
      </c>
      <c r="B9" s="5" t="s">
        <v>75</v>
      </c>
      <c r="C9" s="13"/>
      <c r="D9" s="1"/>
      <c r="E9" t="s">
        <v>7</v>
      </c>
      <c r="G9" s="13">
        <v>-2722448</v>
      </c>
      <c r="H9" s="3"/>
      <c r="I9" s="3" t="s">
        <v>37</v>
      </c>
      <c r="K9" s="13">
        <f>-C27</f>
        <v>-2722448.23</v>
      </c>
    </row>
    <row r="10" spans="1:13">
      <c r="A10" s="6">
        <f t="shared" si="0"/>
        <v>5</v>
      </c>
      <c r="B10" t="s">
        <v>3</v>
      </c>
      <c r="C10" s="180">
        <f>'DR 5'!C38</f>
        <v>76625170.570920095</v>
      </c>
      <c r="D10" s="1"/>
      <c r="E10" s="5"/>
      <c r="F10" s="5"/>
      <c r="G10" s="14"/>
      <c r="H10" s="3"/>
      <c r="I10" s="9" t="s">
        <v>21</v>
      </c>
      <c r="J10" s="9"/>
      <c r="K10" s="16">
        <f>IF($M$7="Without", 0, -'Summary JC Sale Journal Entries'!N35)</f>
        <v>0</v>
      </c>
    </row>
    <row r="11" spans="1:13">
      <c r="A11" s="6">
        <f t="shared" si="0"/>
        <v>6</v>
      </c>
      <c r="B11" s="9" t="s">
        <v>4</v>
      </c>
      <c r="C11" s="181">
        <f>-'DR 5'!D38</f>
        <v>-29938735.44000005</v>
      </c>
      <c r="D11" s="2"/>
      <c r="E11" t="s">
        <v>14</v>
      </c>
      <c r="G11" s="13">
        <f>SUM(G7:G10)</f>
        <v>59964312</v>
      </c>
      <c r="I11" t="s">
        <v>76</v>
      </c>
      <c r="K11" s="13">
        <f>SUM(K7:K10)</f>
        <v>30025577.199079905</v>
      </c>
    </row>
    <row r="12" spans="1:13">
      <c r="A12" s="6">
        <f t="shared" si="0"/>
        <v>7</v>
      </c>
      <c r="B12" t="s">
        <v>602</v>
      </c>
      <c r="C12" s="12">
        <f>SUM(C10:C11)</f>
        <v>46686435.130920045</v>
      </c>
      <c r="D12" s="1"/>
      <c r="G12" s="13"/>
      <c r="H12" s="1"/>
      <c r="K12" s="13"/>
    </row>
    <row r="13" spans="1:13">
      <c r="A13" s="6">
        <f t="shared" si="0"/>
        <v>8</v>
      </c>
      <c r="C13" s="12"/>
      <c r="D13" s="1"/>
      <c r="E13" t="s">
        <v>16</v>
      </c>
      <c r="F13" s="54">
        <v>0.75</v>
      </c>
      <c r="G13" s="12">
        <f>+G11*F13</f>
        <v>44973234</v>
      </c>
      <c r="H13" s="1"/>
      <c r="I13" t="s">
        <v>18</v>
      </c>
      <c r="J13" s="108">
        <v>0.25</v>
      </c>
      <c r="K13" s="12">
        <f>+K11*J13</f>
        <v>7506394.2997699762</v>
      </c>
    </row>
    <row r="14" spans="1:13">
      <c r="A14" s="6">
        <f t="shared" si="0"/>
        <v>9</v>
      </c>
      <c r="B14" s="5" t="s">
        <v>22</v>
      </c>
      <c r="C14" s="12"/>
      <c r="D14" s="1"/>
      <c r="E14" t="s">
        <v>17</v>
      </c>
      <c r="F14" s="54">
        <f>1-F13</f>
        <v>0.25</v>
      </c>
      <c r="G14" s="12">
        <f>+G11*F14</f>
        <v>14991078</v>
      </c>
      <c r="I14" t="s">
        <v>19</v>
      </c>
      <c r="J14" s="108">
        <f>1-J13</f>
        <v>0.75</v>
      </c>
      <c r="K14" s="12">
        <f>+K11*J14</f>
        <v>22519182.899309929</v>
      </c>
    </row>
    <row r="15" spans="1:13">
      <c r="A15" s="6">
        <f t="shared" si="0"/>
        <v>10</v>
      </c>
      <c r="B15" s="21" t="s">
        <v>24</v>
      </c>
      <c r="C15" s="12">
        <f>Summary!D7</f>
        <v>693291</v>
      </c>
      <c r="D15" s="1"/>
      <c r="G15" s="13"/>
      <c r="H15" s="3"/>
      <c r="K15" s="13"/>
    </row>
    <row r="16" spans="1:13">
      <c r="A16" s="6">
        <f t="shared" si="0"/>
        <v>11</v>
      </c>
      <c r="B16" s="21" t="s">
        <v>25</v>
      </c>
      <c r="C16" s="12">
        <f>Summary!D8</f>
        <v>396859</v>
      </c>
      <c r="D16" s="2"/>
      <c r="E16" s="6" t="s">
        <v>8</v>
      </c>
      <c r="G16" s="13"/>
      <c r="H16" s="3"/>
      <c r="I16" s="6" t="s">
        <v>8</v>
      </c>
      <c r="K16" s="13"/>
    </row>
    <row r="17" spans="1:13">
      <c r="A17" s="6">
        <f t="shared" si="0"/>
        <v>12</v>
      </c>
      <c r="B17" s="21" t="s">
        <v>26</v>
      </c>
      <c r="C17" s="12">
        <f>Summary!D9</f>
        <v>320485.5</v>
      </c>
      <c r="D17" s="1"/>
      <c r="E17" t="s">
        <v>13</v>
      </c>
      <c r="G17" s="13">
        <f>G13</f>
        <v>44973234</v>
      </c>
      <c r="H17" s="3"/>
      <c r="I17" t="s">
        <v>12</v>
      </c>
      <c r="K17" s="13">
        <f>+K13</f>
        <v>7506394.2997699762</v>
      </c>
    </row>
    <row r="18" spans="1:13">
      <c r="A18" s="6">
        <f t="shared" si="0"/>
        <v>13</v>
      </c>
      <c r="B18" s="21" t="s">
        <v>27</v>
      </c>
      <c r="C18" s="12">
        <f>Summary!D10</f>
        <v>317805</v>
      </c>
      <c r="D18" s="1"/>
      <c r="E18" t="s">
        <v>11</v>
      </c>
      <c r="G18" s="13">
        <f>-G8</f>
        <v>46686436</v>
      </c>
      <c r="I18" t="s">
        <v>11</v>
      </c>
      <c r="K18" s="13">
        <f>+C12</f>
        <v>46686435.130920045</v>
      </c>
    </row>
    <row r="19" spans="1:13">
      <c r="A19" s="6">
        <f t="shared" si="0"/>
        <v>14</v>
      </c>
      <c r="B19" s="21" t="s">
        <v>28</v>
      </c>
      <c r="C19" s="12">
        <f>Summary!D11</f>
        <v>275622</v>
      </c>
      <c r="D19" s="1"/>
      <c r="E19" s="8" t="s">
        <v>10</v>
      </c>
      <c r="F19" s="8"/>
      <c r="G19" s="15">
        <f>-G9</f>
        <v>2722448</v>
      </c>
      <c r="H19" s="7"/>
      <c r="I19" s="18" t="s">
        <v>20</v>
      </c>
      <c r="J19" s="7"/>
      <c r="K19" s="17">
        <f>-K10</f>
        <v>0</v>
      </c>
    </row>
    <row r="20" spans="1:13">
      <c r="A20" s="6">
        <f t="shared" si="0"/>
        <v>15</v>
      </c>
      <c r="B20" s="21" t="s">
        <v>29</v>
      </c>
      <c r="C20" s="12">
        <f>Summary!D12</f>
        <v>282999</v>
      </c>
      <c r="D20" s="1"/>
      <c r="E20" s="8"/>
      <c r="F20" s="8"/>
      <c r="G20" s="15"/>
      <c r="H20" s="7"/>
      <c r="I20" s="7" t="s">
        <v>40</v>
      </c>
      <c r="J20" s="7"/>
      <c r="K20" s="17">
        <f>C31</f>
        <v>1953207.25</v>
      </c>
    </row>
    <row r="21" spans="1:13">
      <c r="A21" s="6">
        <f t="shared" si="0"/>
        <v>16</v>
      </c>
      <c r="B21" s="21" t="s">
        <v>30</v>
      </c>
      <c r="C21" s="12">
        <f>Summary!D13</f>
        <v>56704</v>
      </c>
      <c r="D21" s="1"/>
      <c r="I21" s="21" t="s">
        <v>41</v>
      </c>
      <c r="K21" s="13">
        <f>-C29</f>
        <v>168436.98</v>
      </c>
    </row>
    <row r="22" spans="1:13">
      <c r="A22" s="6">
        <f t="shared" si="0"/>
        <v>17</v>
      </c>
      <c r="B22" s="21" t="s">
        <v>31</v>
      </c>
      <c r="C22" s="12">
        <f>Summary!D14</f>
        <v>51484</v>
      </c>
      <c r="D22" s="1"/>
      <c r="I22" s="21" t="s">
        <v>42</v>
      </c>
      <c r="K22" s="13">
        <f>-C30</f>
        <v>282999</v>
      </c>
    </row>
    <row r="23" spans="1:13">
      <c r="A23" s="6">
        <f t="shared" si="0"/>
        <v>18</v>
      </c>
      <c r="B23" s="22" t="s">
        <v>32</v>
      </c>
      <c r="C23" s="12">
        <f>Summary!D15</f>
        <v>115157.5</v>
      </c>
      <c r="D23" s="1"/>
      <c r="I23" s="21" t="s">
        <v>358</v>
      </c>
      <c r="K23" s="13">
        <f>IF($M$24="Without", 0, -'JAP-3 P2'!D70)</f>
        <v>0</v>
      </c>
      <c r="M23" s="281" t="s">
        <v>606</v>
      </c>
    </row>
    <row r="24" spans="1:13">
      <c r="A24" s="6">
        <f>A23+1</f>
        <v>19</v>
      </c>
      <c r="B24" s="22" t="s">
        <v>34</v>
      </c>
      <c r="C24" s="12">
        <f>'Summary JC Sale Journal Entries'!K39</f>
        <v>168436.98</v>
      </c>
      <c r="D24" s="1"/>
      <c r="E24" s="9"/>
      <c r="F24" s="9"/>
      <c r="G24" s="16"/>
      <c r="I24" s="25" t="s">
        <v>593</v>
      </c>
      <c r="J24" s="5"/>
      <c r="K24" s="14">
        <f>IF($M$24="Without", 0,-'Exhibit No. EJK-Y'!G40)</f>
        <v>0</v>
      </c>
      <c r="M24" s="282" t="s">
        <v>605</v>
      </c>
    </row>
    <row r="25" spans="1:13" ht="15.75" thickBot="1">
      <c r="A25" s="6">
        <f t="shared" si="0"/>
        <v>20</v>
      </c>
      <c r="B25" s="22" t="s">
        <v>35</v>
      </c>
      <c r="C25" s="12">
        <f>'Summary JC Sale Journal Entries'!N15</f>
        <v>45520.5</v>
      </c>
      <c r="D25" s="1"/>
      <c r="E25" s="106" t="s">
        <v>8</v>
      </c>
      <c r="F25" s="106"/>
      <c r="G25" s="107">
        <f>SUM(G17:G24)</f>
        <v>94382118</v>
      </c>
      <c r="I25" s="106" t="s">
        <v>8</v>
      </c>
      <c r="J25" s="106"/>
      <c r="K25" s="107">
        <f>SUM(K17:K24)</f>
        <v>56597472.660690017</v>
      </c>
    </row>
    <row r="26" spans="1:13" ht="15.75" thickTop="1">
      <c r="A26" s="6">
        <f t="shared" si="0"/>
        <v>21</v>
      </c>
      <c r="B26" s="24" t="s">
        <v>36</v>
      </c>
      <c r="C26" s="23">
        <f>'MRM-3'!I16</f>
        <v>-1916.25</v>
      </c>
      <c r="D26" s="1"/>
      <c r="G26" s="13"/>
      <c r="K26" s="13"/>
    </row>
    <row r="27" spans="1:13">
      <c r="A27" s="6">
        <f t="shared" si="0"/>
        <v>22</v>
      </c>
      <c r="B27" t="s">
        <v>23</v>
      </c>
      <c r="C27" s="12">
        <f>SUM(C15:C26)</f>
        <v>2722448.23</v>
      </c>
      <c r="D27" s="1"/>
      <c r="E27" s="6" t="s">
        <v>9</v>
      </c>
      <c r="G27" s="13"/>
      <c r="I27" s="6" t="s">
        <v>9</v>
      </c>
      <c r="K27" s="13"/>
    </row>
    <row r="28" spans="1:13">
      <c r="A28" s="6">
        <f t="shared" si="0"/>
        <v>23</v>
      </c>
      <c r="B28" s="21" t="s">
        <v>357</v>
      </c>
      <c r="C28" s="13">
        <f>-C18</f>
        <v>-317805</v>
      </c>
      <c r="E28" t="s">
        <v>13</v>
      </c>
      <c r="G28" s="13">
        <f>G14</f>
        <v>14991078</v>
      </c>
      <c r="I28" t="s">
        <v>12</v>
      </c>
      <c r="K28" s="13">
        <f>+K14</f>
        <v>22519182.899309929</v>
      </c>
    </row>
    <row r="29" spans="1:13">
      <c r="A29" s="6">
        <f t="shared" si="0"/>
        <v>24</v>
      </c>
      <c r="B29" s="21" t="s">
        <v>38</v>
      </c>
      <c r="C29" s="13">
        <f>-C24</f>
        <v>-168436.98</v>
      </c>
      <c r="E29" s="7" t="str">
        <f>+B11</f>
        <v>Accum. Depreciation</v>
      </c>
      <c r="F29" s="7"/>
      <c r="G29" s="15">
        <v>0</v>
      </c>
      <c r="H29" s="7"/>
      <c r="I29" s="7" t="str">
        <f>+B11</f>
        <v>Accum. Depreciation</v>
      </c>
      <c r="J29" s="7"/>
      <c r="K29" s="17">
        <f>-C11</f>
        <v>29938735.44000005</v>
      </c>
    </row>
    <row r="30" spans="1:13">
      <c r="A30" s="6">
        <f t="shared" si="0"/>
        <v>25</v>
      </c>
      <c r="B30" s="25" t="s">
        <v>39</v>
      </c>
      <c r="C30" s="14">
        <f>-C20</f>
        <v>-282999</v>
      </c>
      <c r="E30" s="7" t="s">
        <v>360</v>
      </c>
      <c r="F30" s="7"/>
      <c r="G30" s="15">
        <v>0</v>
      </c>
      <c r="H30" s="7"/>
      <c r="I30" s="7" t="s">
        <v>360</v>
      </c>
      <c r="J30" s="7"/>
      <c r="K30" s="17">
        <f>-C28</f>
        <v>317805</v>
      </c>
    </row>
    <row r="31" spans="1:13">
      <c r="A31" s="6">
        <f t="shared" si="0"/>
        <v>26</v>
      </c>
      <c r="B31" s="21" t="s">
        <v>40</v>
      </c>
      <c r="C31" s="13">
        <f>SUM(C27:C30)</f>
        <v>1953207.25</v>
      </c>
      <c r="I31" s="21" t="s">
        <v>359</v>
      </c>
      <c r="K31" s="13">
        <f>-K23</f>
        <v>0</v>
      </c>
    </row>
    <row r="32" spans="1:13">
      <c r="A32" s="6">
        <f t="shared" si="0"/>
        <v>27</v>
      </c>
      <c r="E32" s="11"/>
      <c r="F32" s="5"/>
      <c r="G32" s="16"/>
      <c r="I32" s="25" t="s">
        <v>594</v>
      </c>
      <c r="J32" s="5"/>
      <c r="K32" s="14">
        <f>-K24</f>
        <v>0</v>
      </c>
    </row>
    <row r="33" spans="1:13" ht="15.75" thickBot="1">
      <c r="A33" s="6">
        <f t="shared" si="0"/>
        <v>28</v>
      </c>
      <c r="E33" s="81" t="s">
        <v>9</v>
      </c>
      <c r="F33" s="82"/>
      <c r="G33" s="83">
        <f>SUM(G28:G32)</f>
        <v>14991078</v>
      </c>
      <c r="I33" s="81" t="s">
        <v>9</v>
      </c>
      <c r="J33" s="82"/>
      <c r="K33" s="83">
        <f>SUM(K28:K32)</f>
        <v>52775723.339309976</v>
      </c>
      <c r="M33" s="13"/>
    </row>
    <row r="34" spans="1:13" ht="15.75" thickTop="1">
      <c r="A34" s="6">
        <f t="shared" si="0"/>
        <v>29</v>
      </c>
      <c r="G34" s="13"/>
      <c r="K34" s="13"/>
    </row>
    <row r="35" spans="1:13">
      <c r="A35" s="6">
        <f t="shared" si="0"/>
        <v>30</v>
      </c>
      <c r="E35" t="s">
        <v>33</v>
      </c>
      <c r="G35" s="13">
        <f>109373196-G25-G33</f>
        <v>0</v>
      </c>
      <c r="H35" s="3"/>
      <c r="I35" t="s">
        <v>33</v>
      </c>
      <c r="K35" s="13">
        <f>IF($M$7="Without", ROUND(K7-K25-K33, 2), C7-K25-K33)</f>
        <v>0</v>
      </c>
    </row>
    <row r="36" spans="1:13">
      <c r="A36" s="6">
        <f t="shared" si="0"/>
        <v>31</v>
      </c>
    </row>
  </sheetData>
  <mergeCells count="3">
    <mergeCell ref="B5:C5"/>
    <mergeCell ref="E5:G5"/>
    <mergeCell ref="I5:K5"/>
  </mergeCells>
  <dataValidations count="1">
    <dataValidation type="list" allowBlank="1" showInputMessage="1" showErrorMessage="1" sqref="M24 M7">
      <formula1>"With, Without"</formula1>
    </dataValidation>
  </dataValidations>
  <pageMargins left="0.7" right="0.7" top="0.75" bottom="0.75" header="0.3" footer="0.3"/>
  <pageSetup scale="74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showGridLines="0" zoomScaleNormal="100" workbookViewId="0">
      <pane xSplit="3" ySplit="6" topLeftCell="D147" activePane="bottomRight" state="frozen"/>
      <selection pane="topRight" activeCell="D1" sqref="D1"/>
      <selection pane="bottomLeft" activeCell="A7" sqref="A7"/>
      <selection pane="bottomRight" activeCell="E173" sqref="E173"/>
    </sheetView>
  </sheetViews>
  <sheetFormatPr defaultRowHeight="12.75"/>
  <cols>
    <col min="1" max="1" width="5.28515625" style="58" customWidth="1"/>
    <col min="2" max="2" width="12.85546875" style="58" customWidth="1"/>
    <col min="3" max="3" width="53.28515625" style="58" bestFit="1" customWidth="1"/>
    <col min="4" max="4" width="11.7109375" style="58" bestFit="1" customWidth="1"/>
    <col min="5" max="5" width="16" style="58" bestFit="1" customWidth="1"/>
    <col min="6" max="6" width="15.5703125" style="58" bestFit="1" customWidth="1"/>
    <col min="7" max="7" width="14" style="58" bestFit="1" customWidth="1"/>
    <col min="8" max="8" width="17.7109375" style="58" customWidth="1"/>
    <col min="9" max="9" width="14" style="58" bestFit="1" customWidth="1"/>
    <col min="10" max="10" width="14.140625" style="58" bestFit="1" customWidth="1"/>
    <col min="11" max="12" width="14" style="58" bestFit="1" customWidth="1"/>
    <col min="13" max="13" width="15.85546875" style="58" bestFit="1" customWidth="1"/>
    <col min="14" max="14" width="13.42578125" style="58" bestFit="1" customWidth="1"/>
    <col min="15" max="15" width="16.28515625" style="58" bestFit="1" customWidth="1"/>
    <col min="16" max="256" width="9.140625" style="59"/>
    <col min="257" max="257" width="5.28515625" style="59" customWidth="1"/>
    <col min="258" max="258" width="12.85546875" style="59" customWidth="1"/>
    <col min="259" max="259" width="53.28515625" style="59" bestFit="1" customWidth="1"/>
    <col min="260" max="260" width="11.7109375" style="59" bestFit="1" customWidth="1"/>
    <col min="261" max="261" width="15.140625" style="59" bestFit="1" customWidth="1"/>
    <col min="262" max="262" width="15.5703125" style="59" bestFit="1" customWidth="1"/>
    <col min="263" max="263" width="14" style="59" bestFit="1" customWidth="1"/>
    <col min="264" max="264" width="17.7109375" style="59" customWidth="1"/>
    <col min="265" max="265" width="14" style="59" bestFit="1" customWidth="1"/>
    <col min="266" max="266" width="14.140625" style="59" bestFit="1" customWidth="1"/>
    <col min="267" max="268" width="14" style="59" bestFit="1" customWidth="1"/>
    <col min="269" max="269" width="15.85546875" style="59" bestFit="1" customWidth="1"/>
    <col min="270" max="270" width="12.85546875" style="59" bestFit="1" customWidth="1"/>
    <col min="271" max="271" width="16.28515625" style="59" bestFit="1" customWidth="1"/>
    <col min="272" max="512" width="9.140625" style="59"/>
    <col min="513" max="513" width="5.28515625" style="59" customWidth="1"/>
    <col min="514" max="514" width="12.85546875" style="59" customWidth="1"/>
    <col min="515" max="515" width="53.28515625" style="59" bestFit="1" customWidth="1"/>
    <col min="516" max="516" width="11.7109375" style="59" bestFit="1" customWidth="1"/>
    <col min="517" max="517" width="15.140625" style="59" bestFit="1" customWidth="1"/>
    <col min="518" max="518" width="15.5703125" style="59" bestFit="1" customWidth="1"/>
    <col min="519" max="519" width="14" style="59" bestFit="1" customWidth="1"/>
    <col min="520" max="520" width="17.7109375" style="59" customWidth="1"/>
    <col min="521" max="521" width="14" style="59" bestFit="1" customWidth="1"/>
    <col min="522" max="522" width="14.140625" style="59" bestFit="1" customWidth="1"/>
    <col min="523" max="524" width="14" style="59" bestFit="1" customWidth="1"/>
    <col min="525" max="525" width="15.85546875" style="59" bestFit="1" customWidth="1"/>
    <col min="526" max="526" width="12.85546875" style="59" bestFit="1" customWidth="1"/>
    <col min="527" max="527" width="16.28515625" style="59" bestFit="1" customWidth="1"/>
    <col min="528" max="768" width="9.140625" style="59"/>
    <col min="769" max="769" width="5.28515625" style="59" customWidth="1"/>
    <col min="770" max="770" width="12.85546875" style="59" customWidth="1"/>
    <col min="771" max="771" width="53.28515625" style="59" bestFit="1" customWidth="1"/>
    <col min="772" max="772" width="11.7109375" style="59" bestFit="1" customWidth="1"/>
    <col min="773" max="773" width="15.140625" style="59" bestFit="1" customWidth="1"/>
    <col min="774" max="774" width="15.5703125" style="59" bestFit="1" customWidth="1"/>
    <col min="775" max="775" width="14" style="59" bestFit="1" customWidth="1"/>
    <col min="776" max="776" width="17.7109375" style="59" customWidth="1"/>
    <col min="777" max="777" width="14" style="59" bestFit="1" customWidth="1"/>
    <col min="778" max="778" width="14.140625" style="59" bestFit="1" customWidth="1"/>
    <col min="779" max="780" width="14" style="59" bestFit="1" customWidth="1"/>
    <col min="781" max="781" width="15.85546875" style="59" bestFit="1" customWidth="1"/>
    <col min="782" max="782" width="12.85546875" style="59" bestFit="1" customWidth="1"/>
    <col min="783" max="783" width="16.28515625" style="59" bestFit="1" customWidth="1"/>
    <col min="784" max="1024" width="9.140625" style="59"/>
    <col min="1025" max="1025" width="5.28515625" style="59" customWidth="1"/>
    <col min="1026" max="1026" width="12.85546875" style="59" customWidth="1"/>
    <col min="1027" max="1027" width="53.28515625" style="59" bestFit="1" customWidth="1"/>
    <col min="1028" max="1028" width="11.7109375" style="59" bestFit="1" customWidth="1"/>
    <col min="1029" max="1029" width="15.140625" style="59" bestFit="1" customWidth="1"/>
    <col min="1030" max="1030" width="15.5703125" style="59" bestFit="1" customWidth="1"/>
    <col min="1031" max="1031" width="14" style="59" bestFit="1" customWidth="1"/>
    <col min="1032" max="1032" width="17.7109375" style="59" customWidth="1"/>
    <col min="1033" max="1033" width="14" style="59" bestFit="1" customWidth="1"/>
    <col min="1034" max="1034" width="14.140625" style="59" bestFit="1" customWidth="1"/>
    <col min="1035" max="1036" width="14" style="59" bestFit="1" customWidth="1"/>
    <col min="1037" max="1037" width="15.85546875" style="59" bestFit="1" customWidth="1"/>
    <col min="1038" max="1038" width="12.85546875" style="59" bestFit="1" customWidth="1"/>
    <col min="1039" max="1039" width="16.28515625" style="59" bestFit="1" customWidth="1"/>
    <col min="1040" max="1280" width="9.140625" style="59"/>
    <col min="1281" max="1281" width="5.28515625" style="59" customWidth="1"/>
    <col min="1282" max="1282" width="12.85546875" style="59" customWidth="1"/>
    <col min="1283" max="1283" width="53.28515625" style="59" bestFit="1" customWidth="1"/>
    <col min="1284" max="1284" width="11.7109375" style="59" bestFit="1" customWidth="1"/>
    <col min="1285" max="1285" width="15.140625" style="59" bestFit="1" customWidth="1"/>
    <col min="1286" max="1286" width="15.5703125" style="59" bestFit="1" customWidth="1"/>
    <col min="1287" max="1287" width="14" style="59" bestFit="1" customWidth="1"/>
    <col min="1288" max="1288" width="17.7109375" style="59" customWidth="1"/>
    <col min="1289" max="1289" width="14" style="59" bestFit="1" customWidth="1"/>
    <col min="1290" max="1290" width="14.140625" style="59" bestFit="1" customWidth="1"/>
    <col min="1291" max="1292" width="14" style="59" bestFit="1" customWidth="1"/>
    <col min="1293" max="1293" width="15.85546875" style="59" bestFit="1" customWidth="1"/>
    <col min="1294" max="1294" width="12.85546875" style="59" bestFit="1" customWidth="1"/>
    <col min="1295" max="1295" width="16.28515625" style="59" bestFit="1" customWidth="1"/>
    <col min="1296" max="1536" width="9.140625" style="59"/>
    <col min="1537" max="1537" width="5.28515625" style="59" customWidth="1"/>
    <col min="1538" max="1538" width="12.85546875" style="59" customWidth="1"/>
    <col min="1539" max="1539" width="53.28515625" style="59" bestFit="1" customWidth="1"/>
    <col min="1540" max="1540" width="11.7109375" style="59" bestFit="1" customWidth="1"/>
    <col min="1541" max="1541" width="15.140625" style="59" bestFit="1" customWidth="1"/>
    <col min="1542" max="1542" width="15.5703125" style="59" bestFit="1" customWidth="1"/>
    <col min="1543" max="1543" width="14" style="59" bestFit="1" customWidth="1"/>
    <col min="1544" max="1544" width="17.7109375" style="59" customWidth="1"/>
    <col min="1545" max="1545" width="14" style="59" bestFit="1" customWidth="1"/>
    <col min="1546" max="1546" width="14.140625" style="59" bestFit="1" customWidth="1"/>
    <col min="1547" max="1548" width="14" style="59" bestFit="1" customWidth="1"/>
    <col min="1549" max="1549" width="15.85546875" style="59" bestFit="1" customWidth="1"/>
    <col min="1550" max="1550" width="12.85546875" style="59" bestFit="1" customWidth="1"/>
    <col min="1551" max="1551" width="16.28515625" style="59" bestFit="1" customWidth="1"/>
    <col min="1552" max="1792" width="9.140625" style="59"/>
    <col min="1793" max="1793" width="5.28515625" style="59" customWidth="1"/>
    <col min="1794" max="1794" width="12.85546875" style="59" customWidth="1"/>
    <col min="1795" max="1795" width="53.28515625" style="59" bestFit="1" customWidth="1"/>
    <col min="1796" max="1796" width="11.7109375" style="59" bestFit="1" customWidth="1"/>
    <col min="1797" max="1797" width="15.140625" style="59" bestFit="1" customWidth="1"/>
    <col min="1798" max="1798" width="15.5703125" style="59" bestFit="1" customWidth="1"/>
    <col min="1799" max="1799" width="14" style="59" bestFit="1" customWidth="1"/>
    <col min="1800" max="1800" width="17.7109375" style="59" customWidth="1"/>
    <col min="1801" max="1801" width="14" style="59" bestFit="1" customWidth="1"/>
    <col min="1802" max="1802" width="14.140625" style="59" bestFit="1" customWidth="1"/>
    <col min="1803" max="1804" width="14" style="59" bestFit="1" customWidth="1"/>
    <col min="1805" max="1805" width="15.85546875" style="59" bestFit="1" customWidth="1"/>
    <col min="1806" max="1806" width="12.85546875" style="59" bestFit="1" customWidth="1"/>
    <col min="1807" max="1807" width="16.28515625" style="59" bestFit="1" customWidth="1"/>
    <col min="1808" max="2048" width="9.140625" style="59"/>
    <col min="2049" max="2049" width="5.28515625" style="59" customWidth="1"/>
    <col min="2050" max="2050" width="12.85546875" style="59" customWidth="1"/>
    <col min="2051" max="2051" width="53.28515625" style="59" bestFit="1" customWidth="1"/>
    <col min="2052" max="2052" width="11.7109375" style="59" bestFit="1" customWidth="1"/>
    <col min="2053" max="2053" width="15.140625" style="59" bestFit="1" customWidth="1"/>
    <col min="2054" max="2054" width="15.5703125" style="59" bestFit="1" customWidth="1"/>
    <col min="2055" max="2055" width="14" style="59" bestFit="1" customWidth="1"/>
    <col min="2056" max="2056" width="17.7109375" style="59" customWidth="1"/>
    <col min="2057" max="2057" width="14" style="59" bestFit="1" customWidth="1"/>
    <col min="2058" max="2058" width="14.140625" style="59" bestFit="1" customWidth="1"/>
    <col min="2059" max="2060" width="14" style="59" bestFit="1" customWidth="1"/>
    <col min="2061" max="2061" width="15.85546875" style="59" bestFit="1" customWidth="1"/>
    <col min="2062" max="2062" width="12.85546875" style="59" bestFit="1" customWidth="1"/>
    <col min="2063" max="2063" width="16.28515625" style="59" bestFit="1" customWidth="1"/>
    <col min="2064" max="2304" width="9.140625" style="59"/>
    <col min="2305" max="2305" width="5.28515625" style="59" customWidth="1"/>
    <col min="2306" max="2306" width="12.85546875" style="59" customWidth="1"/>
    <col min="2307" max="2307" width="53.28515625" style="59" bestFit="1" customWidth="1"/>
    <col min="2308" max="2308" width="11.7109375" style="59" bestFit="1" customWidth="1"/>
    <col min="2309" max="2309" width="15.140625" style="59" bestFit="1" customWidth="1"/>
    <col min="2310" max="2310" width="15.5703125" style="59" bestFit="1" customWidth="1"/>
    <col min="2311" max="2311" width="14" style="59" bestFit="1" customWidth="1"/>
    <col min="2312" max="2312" width="17.7109375" style="59" customWidth="1"/>
    <col min="2313" max="2313" width="14" style="59" bestFit="1" customWidth="1"/>
    <col min="2314" max="2314" width="14.140625" style="59" bestFit="1" customWidth="1"/>
    <col min="2315" max="2316" width="14" style="59" bestFit="1" customWidth="1"/>
    <col min="2317" max="2317" width="15.85546875" style="59" bestFit="1" customWidth="1"/>
    <col min="2318" max="2318" width="12.85546875" style="59" bestFit="1" customWidth="1"/>
    <col min="2319" max="2319" width="16.28515625" style="59" bestFit="1" customWidth="1"/>
    <col min="2320" max="2560" width="9.140625" style="59"/>
    <col min="2561" max="2561" width="5.28515625" style="59" customWidth="1"/>
    <col min="2562" max="2562" width="12.85546875" style="59" customWidth="1"/>
    <col min="2563" max="2563" width="53.28515625" style="59" bestFit="1" customWidth="1"/>
    <col min="2564" max="2564" width="11.7109375" style="59" bestFit="1" customWidth="1"/>
    <col min="2565" max="2565" width="15.140625" style="59" bestFit="1" customWidth="1"/>
    <col min="2566" max="2566" width="15.5703125" style="59" bestFit="1" customWidth="1"/>
    <col min="2567" max="2567" width="14" style="59" bestFit="1" customWidth="1"/>
    <col min="2568" max="2568" width="17.7109375" style="59" customWidth="1"/>
    <col min="2569" max="2569" width="14" style="59" bestFit="1" customWidth="1"/>
    <col min="2570" max="2570" width="14.140625" style="59" bestFit="1" customWidth="1"/>
    <col min="2571" max="2572" width="14" style="59" bestFit="1" customWidth="1"/>
    <col min="2573" max="2573" width="15.85546875" style="59" bestFit="1" customWidth="1"/>
    <col min="2574" max="2574" width="12.85546875" style="59" bestFit="1" customWidth="1"/>
    <col min="2575" max="2575" width="16.28515625" style="59" bestFit="1" customWidth="1"/>
    <col min="2576" max="2816" width="9.140625" style="59"/>
    <col min="2817" max="2817" width="5.28515625" style="59" customWidth="1"/>
    <col min="2818" max="2818" width="12.85546875" style="59" customWidth="1"/>
    <col min="2819" max="2819" width="53.28515625" style="59" bestFit="1" customWidth="1"/>
    <col min="2820" max="2820" width="11.7109375" style="59" bestFit="1" customWidth="1"/>
    <col min="2821" max="2821" width="15.140625" style="59" bestFit="1" customWidth="1"/>
    <col min="2822" max="2822" width="15.5703125" style="59" bestFit="1" customWidth="1"/>
    <col min="2823" max="2823" width="14" style="59" bestFit="1" customWidth="1"/>
    <col min="2824" max="2824" width="17.7109375" style="59" customWidth="1"/>
    <col min="2825" max="2825" width="14" style="59" bestFit="1" customWidth="1"/>
    <col min="2826" max="2826" width="14.140625" style="59" bestFit="1" customWidth="1"/>
    <col min="2827" max="2828" width="14" style="59" bestFit="1" customWidth="1"/>
    <col min="2829" max="2829" width="15.85546875" style="59" bestFit="1" customWidth="1"/>
    <col min="2830" max="2830" width="12.85546875" style="59" bestFit="1" customWidth="1"/>
    <col min="2831" max="2831" width="16.28515625" style="59" bestFit="1" customWidth="1"/>
    <col min="2832" max="3072" width="9.140625" style="59"/>
    <col min="3073" max="3073" width="5.28515625" style="59" customWidth="1"/>
    <col min="3074" max="3074" width="12.85546875" style="59" customWidth="1"/>
    <col min="3075" max="3075" width="53.28515625" style="59" bestFit="1" customWidth="1"/>
    <col min="3076" max="3076" width="11.7109375" style="59" bestFit="1" customWidth="1"/>
    <col min="3077" max="3077" width="15.140625" style="59" bestFit="1" customWidth="1"/>
    <col min="3078" max="3078" width="15.5703125" style="59" bestFit="1" customWidth="1"/>
    <col min="3079" max="3079" width="14" style="59" bestFit="1" customWidth="1"/>
    <col min="3080" max="3080" width="17.7109375" style="59" customWidth="1"/>
    <col min="3081" max="3081" width="14" style="59" bestFit="1" customWidth="1"/>
    <col min="3082" max="3082" width="14.140625" style="59" bestFit="1" customWidth="1"/>
    <col min="3083" max="3084" width="14" style="59" bestFit="1" customWidth="1"/>
    <col min="3085" max="3085" width="15.85546875" style="59" bestFit="1" customWidth="1"/>
    <col min="3086" max="3086" width="12.85546875" style="59" bestFit="1" customWidth="1"/>
    <col min="3087" max="3087" width="16.28515625" style="59" bestFit="1" customWidth="1"/>
    <col min="3088" max="3328" width="9.140625" style="59"/>
    <col min="3329" max="3329" width="5.28515625" style="59" customWidth="1"/>
    <col min="3330" max="3330" width="12.85546875" style="59" customWidth="1"/>
    <col min="3331" max="3331" width="53.28515625" style="59" bestFit="1" customWidth="1"/>
    <col min="3332" max="3332" width="11.7109375" style="59" bestFit="1" customWidth="1"/>
    <col min="3333" max="3333" width="15.140625" style="59" bestFit="1" customWidth="1"/>
    <col min="3334" max="3334" width="15.5703125" style="59" bestFit="1" customWidth="1"/>
    <col min="3335" max="3335" width="14" style="59" bestFit="1" customWidth="1"/>
    <col min="3336" max="3336" width="17.7109375" style="59" customWidth="1"/>
    <col min="3337" max="3337" width="14" style="59" bestFit="1" customWidth="1"/>
    <col min="3338" max="3338" width="14.140625" style="59" bestFit="1" customWidth="1"/>
    <col min="3339" max="3340" width="14" style="59" bestFit="1" customWidth="1"/>
    <col min="3341" max="3341" width="15.85546875" style="59" bestFit="1" customWidth="1"/>
    <col min="3342" max="3342" width="12.85546875" style="59" bestFit="1" customWidth="1"/>
    <col min="3343" max="3343" width="16.28515625" style="59" bestFit="1" customWidth="1"/>
    <col min="3344" max="3584" width="9.140625" style="59"/>
    <col min="3585" max="3585" width="5.28515625" style="59" customWidth="1"/>
    <col min="3586" max="3586" width="12.85546875" style="59" customWidth="1"/>
    <col min="3587" max="3587" width="53.28515625" style="59" bestFit="1" customWidth="1"/>
    <col min="3588" max="3588" width="11.7109375" style="59" bestFit="1" customWidth="1"/>
    <col min="3589" max="3589" width="15.140625" style="59" bestFit="1" customWidth="1"/>
    <col min="3590" max="3590" width="15.5703125" style="59" bestFit="1" customWidth="1"/>
    <col min="3591" max="3591" width="14" style="59" bestFit="1" customWidth="1"/>
    <col min="3592" max="3592" width="17.7109375" style="59" customWidth="1"/>
    <col min="3593" max="3593" width="14" style="59" bestFit="1" customWidth="1"/>
    <col min="3594" max="3594" width="14.140625" style="59" bestFit="1" customWidth="1"/>
    <col min="3595" max="3596" width="14" style="59" bestFit="1" customWidth="1"/>
    <col min="3597" max="3597" width="15.85546875" style="59" bestFit="1" customWidth="1"/>
    <col min="3598" max="3598" width="12.85546875" style="59" bestFit="1" customWidth="1"/>
    <col min="3599" max="3599" width="16.28515625" style="59" bestFit="1" customWidth="1"/>
    <col min="3600" max="3840" width="9.140625" style="59"/>
    <col min="3841" max="3841" width="5.28515625" style="59" customWidth="1"/>
    <col min="3842" max="3842" width="12.85546875" style="59" customWidth="1"/>
    <col min="3843" max="3843" width="53.28515625" style="59" bestFit="1" customWidth="1"/>
    <col min="3844" max="3844" width="11.7109375" style="59" bestFit="1" customWidth="1"/>
    <col min="3845" max="3845" width="15.140625" style="59" bestFit="1" customWidth="1"/>
    <col min="3846" max="3846" width="15.5703125" style="59" bestFit="1" customWidth="1"/>
    <col min="3847" max="3847" width="14" style="59" bestFit="1" customWidth="1"/>
    <col min="3848" max="3848" width="17.7109375" style="59" customWidth="1"/>
    <col min="3849" max="3849" width="14" style="59" bestFit="1" customWidth="1"/>
    <col min="3850" max="3850" width="14.140625" style="59" bestFit="1" customWidth="1"/>
    <col min="3851" max="3852" width="14" style="59" bestFit="1" customWidth="1"/>
    <col min="3853" max="3853" width="15.85546875" style="59" bestFit="1" customWidth="1"/>
    <col min="3854" max="3854" width="12.85546875" style="59" bestFit="1" customWidth="1"/>
    <col min="3855" max="3855" width="16.28515625" style="59" bestFit="1" customWidth="1"/>
    <col min="3856" max="4096" width="9.140625" style="59"/>
    <col min="4097" max="4097" width="5.28515625" style="59" customWidth="1"/>
    <col min="4098" max="4098" width="12.85546875" style="59" customWidth="1"/>
    <col min="4099" max="4099" width="53.28515625" style="59" bestFit="1" customWidth="1"/>
    <col min="4100" max="4100" width="11.7109375" style="59" bestFit="1" customWidth="1"/>
    <col min="4101" max="4101" width="15.140625" style="59" bestFit="1" customWidth="1"/>
    <col min="4102" max="4102" width="15.5703125" style="59" bestFit="1" customWidth="1"/>
    <col min="4103" max="4103" width="14" style="59" bestFit="1" customWidth="1"/>
    <col min="4104" max="4104" width="17.7109375" style="59" customWidth="1"/>
    <col min="4105" max="4105" width="14" style="59" bestFit="1" customWidth="1"/>
    <col min="4106" max="4106" width="14.140625" style="59" bestFit="1" customWidth="1"/>
    <col min="4107" max="4108" width="14" style="59" bestFit="1" customWidth="1"/>
    <col min="4109" max="4109" width="15.85546875" style="59" bestFit="1" customWidth="1"/>
    <col min="4110" max="4110" width="12.85546875" style="59" bestFit="1" customWidth="1"/>
    <col min="4111" max="4111" width="16.28515625" style="59" bestFit="1" customWidth="1"/>
    <col min="4112" max="4352" width="9.140625" style="59"/>
    <col min="4353" max="4353" width="5.28515625" style="59" customWidth="1"/>
    <col min="4354" max="4354" width="12.85546875" style="59" customWidth="1"/>
    <col min="4355" max="4355" width="53.28515625" style="59" bestFit="1" customWidth="1"/>
    <col min="4356" max="4356" width="11.7109375" style="59" bestFit="1" customWidth="1"/>
    <col min="4357" max="4357" width="15.140625" style="59" bestFit="1" customWidth="1"/>
    <col min="4358" max="4358" width="15.5703125" style="59" bestFit="1" customWidth="1"/>
    <col min="4359" max="4359" width="14" style="59" bestFit="1" customWidth="1"/>
    <col min="4360" max="4360" width="17.7109375" style="59" customWidth="1"/>
    <col min="4361" max="4361" width="14" style="59" bestFit="1" customWidth="1"/>
    <col min="4362" max="4362" width="14.140625" style="59" bestFit="1" customWidth="1"/>
    <col min="4363" max="4364" width="14" style="59" bestFit="1" customWidth="1"/>
    <col min="4365" max="4365" width="15.85546875" style="59" bestFit="1" customWidth="1"/>
    <col min="4366" max="4366" width="12.85546875" style="59" bestFit="1" customWidth="1"/>
    <col min="4367" max="4367" width="16.28515625" style="59" bestFit="1" customWidth="1"/>
    <col min="4368" max="4608" width="9.140625" style="59"/>
    <col min="4609" max="4609" width="5.28515625" style="59" customWidth="1"/>
    <col min="4610" max="4610" width="12.85546875" style="59" customWidth="1"/>
    <col min="4611" max="4611" width="53.28515625" style="59" bestFit="1" customWidth="1"/>
    <col min="4612" max="4612" width="11.7109375" style="59" bestFit="1" customWidth="1"/>
    <col min="4613" max="4613" width="15.140625" style="59" bestFit="1" customWidth="1"/>
    <col min="4614" max="4614" width="15.5703125" style="59" bestFit="1" customWidth="1"/>
    <col min="4615" max="4615" width="14" style="59" bestFit="1" customWidth="1"/>
    <col min="4616" max="4616" width="17.7109375" style="59" customWidth="1"/>
    <col min="4617" max="4617" width="14" style="59" bestFit="1" customWidth="1"/>
    <col min="4618" max="4618" width="14.140625" style="59" bestFit="1" customWidth="1"/>
    <col min="4619" max="4620" width="14" style="59" bestFit="1" customWidth="1"/>
    <col min="4621" max="4621" width="15.85546875" style="59" bestFit="1" customWidth="1"/>
    <col min="4622" max="4622" width="12.85546875" style="59" bestFit="1" customWidth="1"/>
    <col min="4623" max="4623" width="16.28515625" style="59" bestFit="1" customWidth="1"/>
    <col min="4624" max="4864" width="9.140625" style="59"/>
    <col min="4865" max="4865" width="5.28515625" style="59" customWidth="1"/>
    <col min="4866" max="4866" width="12.85546875" style="59" customWidth="1"/>
    <col min="4867" max="4867" width="53.28515625" style="59" bestFit="1" customWidth="1"/>
    <col min="4868" max="4868" width="11.7109375" style="59" bestFit="1" customWidth="1"/>
    <col min="4869" max="4869" width="15.140625" style="59" bestFit="1" customWidth="1"/>
    <col min="4870" max="4870" width="15.5703125" style="59" bestFit="1" customWidth="1"/>
    <col min="4871" max="4871" width="14" style="59" bestFit="1" customWidth="1"/>
    <col min="4872" max="4872" width="17.7109375" style="59" customWidth="1"/>
    <col min="4873" max="4873" width="14" style="59" bestFit="1" customWidth="1"/>
    <col min="4874" max="4874" width="14.140625" style="59" bestFit="1" customWidth="1"/>
    <col min="4875" max="4876" width="14" style="59" bestFit="1" customWidth="1"/>
    <col min="4877" max="4877" width="15.85546875" style="59" bestFit="1" customWidth="1"/>
    <col min="4878" max="4878" width="12.85546875" style="59" bestFit="1" customWidth="1"/>
    <col min="4879" max="4879" width="16.28515625" style="59" bestFit="1" customWidth="1"/>
    <col min="4880" max="5120" width="9.140625" style="59"/>
    <col min="5121" max="5121" width="5.28515625" style="59" customWidth="1"/>
    <col min="5122" max="5122" width="12.85546875" style="59" customWidth="1"/>
    <col min="5123" max="5123" width="53.28515625" style="59" bestFit="1" customWidth="1"/>
    <col min="5124" max="5124" width="11.7109375" style="59" bestFit="1" customWidth="1"/>
    <col min="5125" max="5125" width="15.140625" style="59" bestFit="1" customWidth="1"/>
    <col min="5126" max="5126" width="15.5703125" style="59" bestFit="1" customWidth="1"/>
    <col min="5127" max="5127" width="14" style="59" bestFit="1" customWidth="1"/>
    <col min="5128" max="5128" width="17.7109375" style="59" customWidth="1"/>
    <col min="5129" max="5129" width="14" style="59" bestFit="1" customWidth="1"/>
    <col min="5130" max="5130" width="14.140625" style="59" bestFit="1" customWidth="1"/>
    <col min="5131" max="5132" width="14" style="59" bestFit="1" customWidth="1"/>
    <col min="5133" max="5133" width="15.85546875" style="59" bestFit="1" customWidth="1"/>
    <col min="5134" max="5134" width="12.85546875" style="59" bestFit="1" customWidth="1"/>
    <col min="5135" max="5135" width="16.28515625" style="59" bestFit="1" customWidth="1"/>
    <col min="5136" max="5376" width="9.140625" style="59"/>
    <col min="5377" max="5377" width="5.28515625" style="59" customWidth="1"/>
    <col min="5378" max="5378" width="12.85546875" style="59" customWidth="1"/>
    <col min="5379" max="5379" width="53.28515625" style="59" bestFit="1" customWidth="1"/>
    <col min="5380" max="5380" width="11.7109375" style="59" bestFit="1" customWidth="1"/>
    <col min="5381" max="5381" width="15.140625" style="59" bestFit="1" customWidth="1"/>
    <col min="5382" max="5382" width="15.5703125" style="59" bestFit="1" customWidth="1"/>
    <col min="5383" max="5383" width="14" style="59" bestFit="1" customWidth="1"/>
    <col min="5384" max="5384" width="17.7109375" style="59" customWidth="1"/>
    <col min="5385" max="5385" width="14" style="59" bestFit="1" customWidth="1"/>
    <col min="5386" max="5386" width="14.140625" style="59" bestFit="1" customWidth="1"/>
    <col min="5387" max="5388" width="14" style="59" bestFit="1" customWidth="1"/>
    <col min="5389" max="5389" width="15.85546875" style="59" bestFit="1" customWidth="1"/>
    <col min="5390" max="5390" width="12.85546875" style="59" bestFit="1" customWidth="1"/>
    <col min="5391" max="5391" width="16.28515625" style="59" bestFit="1" customWidth="1"/>
    <col min="5392" max="5632" width="9.140625" style="59"/>
    <col min="5633" max="5633" width="5.28515625" style="59" customWidth="1"/>
    <col min="5634" max="5634" width="12.85546875" style="59" customWidth="1"/>
    <col min="5635" max="5635" width="53.28515625" style="59" bestFit="1" customWidth="1"/>
    <col min="5636" max="5636" width="11.7109375" style="59" bestFit="1" customWidth="1"/>
    <col min="5637" max="5637" width="15.140625" style="59" bestFit="1" customWidth="1"/>
    <col min="5638" max="5638" width="15.5703125" style="59" bestFit="1" customWidth="1"/>
    <col min="5639" max="5639" width="14" style="59" bestFit="1" customWidth="1"/>
    <col min="5640" max="5640" width="17.7109375" style="59" customWidth="1"/>
    <col min="5641" max="5641" width="14" style="59" bestFit="1" customWidth="1"/>
    <col min="5642" max="5642" width="14.140625" style="59" bestFit="1" customWidth="1"/>
    <col min="5643" max="5644" width="14" style="59" bestFit="1" customWidth="1"/>
    <col min="5645" max="5645" width="15.85546875" style="59" bestFit="1" customWidth="1"/>
    <col min="5646" max="5646" width="12.85546875" style="59" bestFit="1" customWidth="1"/>
    <col min="5647" max="5647" width="16.28515625" style="59" bestFit="1" customWidth="1"/>
    <col min="5648" max="5888" width="9.140625" style="59"/>
    <col min="5889" max="5889" width="5.28515625" style="59" customWidth="1"/>
    <col min="5890" max="5890" width="12.85546875" style="59" customWidth="1"/>
    <col min="5891" max="5891" width="53.28515625" style="59" bestFit="1" customWidth="1"/>
    <col min="5892" max="5892" width="11.7109375" style="59" bestFit="1" customWidth="1"/>
    <col min="5893" max="5893" width="15.140625" style="59" bestFit="1" customWidth="1"/>
    <col min="5894" max="5894" width="15.5703125" style="59" bestFit="1" customWidth="1"/>
    <col min="5895" max="5895" width="14" style="59" bestFit="1" customWidth="1"/>
    <col min="5896" max="5896" width="17.7109375" style="59" customWidth="1"/>
    <col min="5897" max="5897" width="14" style="59" bestFit="1" customWidth="1"/>
    <col min="5898" max="5898" width="14.140625" style="59" bestFit="1" customWidth="1"/>
    <col min="5899" max="5900" width="14" style="59" bestFit="1" customWidth="1"/>
    <col min="5901" max="5901" width="15.85546875" style="59" bestFit="1" customWidth="1"/>
    <col min="5902" max="5902" width="12.85546875" style="59" bestFit="1" customWidth="1"/>
    <col min="5903" max="5903" width="16.28515625" style="59" bestFit="1" customWidth="1"/>
    <col min="5904" max="6144" width="9.140625" style="59"/>
    <col min="6145" max="6145" width="5.28515625" style="59" customWidth="1"/>
    <col min="6146" max="6146" width="12.85546875" style="59" customWidth="1"/>
    <col min="6147" max="6147" width="53.28515625" style="59" bestFit="1" customWidth="1"/>
    <col min="6148" max="6148" width="11.7109375" style="59" bestFit="1" customWidth="1"/>
    <col min="6149" max="6149" width="15.140625" style="59" bestFit="1" customWidth="1"/>
    <col min="6150" max="6150" width="15.5703125" style="59" bestFit="1" customWidth="1"/>
    <col min="6151" max="6151" width="14" style="59" bestFit="1" customWidth="1"/>
    <col min="6152" max="6152" width="17.7109375" style="59" customWidth="1"/>
    <col min="6153" max="6153" width="14" style="59" bestFit="1" customWidth="1"/>
    <col min="6154" max="6154" width="14.140625" style="59" bestFit="1" customWidth="1"/>
    <col min="6155" max="6156" width="14" style="59" bestFit="1" customWidth="1"/>
    <col min="6157" max="6157" width="15.85546875" style="59" bestFit="1" customWidth="1"/>
    <col min="6158" max="6158" width="12.85546875" style="59" bestFit="1" customWidth="1"/>
    <col min="6159" max="6159" width="16.28515625" style="59" bestFit="1" customWidth="1"/>
    <col min="6160" max="6400" width="9.140625" style="59"/>
    <col min="6401" max="6401" width="5.28515625" style="59" customWidth="1"/>
    <col min="6402" max="6402" width="12.85546875" style="59" customWidth="1"/>
    <col min="6403" max="6403" width="53.28515625" style="59" bestFit="1" customWidth="1"/>
    <col min="6404" max="6404" width="11.7109375" style="59" bestFit="1" customWidth="1"/>
    <col min="6405" max="6405" width="15.140625" style="59" bestFit="1" customWidth="1"/>
    <col min="6406" max="6406" width="15.5703125" style="59" bestFit="1" customWidth="1"/>
    <col min="6407" max="6407" width="14" style="59" bestFit="1" customWidth="1"/>
    <col min="6408" max="6408" width="17.7109375" style="59" customWidth="1"/>
    <col min="6409" max="6409" width="14" style="59" bestFit="1" customWidth="1"/>
    <col min="6410" max="6410" width="14.140625" style="59" bestFit="1" customWidth="1"/>
    <col min="6411" max="6412" width="14" style="59" bestFit="1" customWidth="1"/>
    <col min="6413" max="6413" width="15.85546875" style="59" bestFit="1" customWidth="1"/>
    <col min="6414" max="6414" width="12.85546875" style="59" bestFit="1" customWidth="1"/>
    <col min="6415" max="6415" width="16.28515625" style="59" bestFit="1" customWidth="1"/>
    <col min="6416" max="6656" width="9.140625" style="59"/>
    <col min="6657" max="6657" width="5.28515625" style="59" customWidth="1"/>
    <col min="6658" max="6658" width="12.85546875" style="59" customWidth="1"/>
    <col min="6659" max="6659" width="53.28515625" style="59" bestFit="1" customWidth="1"/>
    <col min="6660" max="6660" width="11.7109375" style="59" bestFit="1" customWidth="1"/>
    <col min="6661" max="6661" width="15.140625" style="59" bestFit="1" customWidth="1"/>
    <col min="6662" max="6662" width="15.5703125" style="59" bestFit="1" customWidth="1"/>
    <col min="6663" max="6663" width="14" style="59" bestFit="1" customWidth="1"/>
    <col min="6664" max="6664" width="17.7109375" style="59" customWidth="1"/>
    <col min="6665" max="6665" width="14" style="59" bestFit="1" customWidth="1"/>
    <col min="6666" max="6666" width="14.140625" style="59" bestFit="1" customWidth="1"/>
    <col min="6667" max="6668" width="14" style="59" bestFit="1" customWidth="1"/>
    <col min="6669" max="6669" width="15.85546875" style="59" bestFit="1" customWidth="1"/>
    <col min="6670" max="6670" width="12.85546875" style="59" bestFit="1" customWidth="1"/>
    <col min="6671" max="6671" width="16.28515625" style="59" bestFit="1" customWidth="1"/>
    <col min="6672" max="6912" width="9.140625" style="59"/>
    <col min="6913" max="6913" width="5.28515625" style="59" customWidth="1"/>
    <col min="6914" max="6914" width="12.85546875" style="59" customWidth="1"/>
    <col min="6915" max="6915" width="53.28515625" style="59" bestFit="1" customWidth="1"/>
    <col min="6916" max="6916" width="11.7109375" style="59" bestFit="1" customWidth="1"/>
    <col min="6917" max="6917" width="15.140625" style="59" bestFit="1" customWidth="1"/>
    <col min="6918" max="6918" width="15.5703125" style="59" bestFit="1" customWidth="1"/>
    <col min="6919" max="6919" width="14" style="59" bestFit="1" customWidth="1"/>
    <col min="6920" max="6920" width="17.7109375" style="59" customWidth="1"/>
    <col min="6921" max="6921" width="14" style="59" bestFit="1" customWidth="1"/>
    <col min="6922" max="6922" width="14.140625" style="59" bestFit="1" customWidth="1"/>
    <col min="6923" max="6924" width="14" style="59" bestFit="1" customWidth="1"/>
    <col min="6925" max="6925" width="15.85546875" style="59" bestFit="1" customWidth="1"/>
    <col min="6926" max="6926" width="12.85546875" style="59" bestFit="1" customWidth="1"/>
    <col min="6927" max="6927" width="16.28515625" style="59" bestFit="1" customWidth="1"/>
    <col min="6928" max="7168" width="9.140625" style="59"/>
    <col min="7169" max="7169" width="5.28515625" style="59" customWidth="1"/>
    <col min="7170" max="7170" width="12.85546875" style="59" customWidth="1"/>
    <col min="7171" max="7171" width="53.28515625" style="59" bestFit="1" customWidth="1"/>
    <col min="7172" max="7172" width="11.7109375" style="59" bestFit="1" customWidth="1"/>
    <col min="7173" max="7173" width="15.140625" style="59" bestFit="1" customWidth="1"/>
    <col min="7174" max="7174" width="15.5703125" style="59" bestFit="1" customWidth="1"/>
    <col min="7175" max="7175" width="14" style="59" bestFit="1" customWidth="1"/>
    <col min="7176" max="7176" width="17.7109375" style="59" customWidth="1"/>
    <col min="7177" max="7177" width="14" style="59" bestFit="1" customWidth="1"/>
    <col min="7178" max="7178" width="14.140625" style="59" bestFit="1" customWidth="1"/>
    <col min="7179" max="7180" width="14" style="59" bestFit="1" customWidth="1"/>
    <col min="7181" max="7181" width="15.85546875" style="59" bestFit="1" customWidth="1"/>
    <col min="7182" max="7182" width="12.85546875" style="59" bestFit="1" customWidth="1"/>
    <col min="7183" max="7183" width="16.28515625" style="59" bestFit="1" customWidth="1"/>
    <col min="7184" max="7424" width="9.140625" style="59"/>
    <col min="7425" max="7425" width="5.28515625" style="59" customWidth="1"/>
    <col min="7426" max="7426" width="12.85546875" style="59" customWidth="1"/>
    <col min="7427" max="7427" width="53.28515625" style="59" bestFit="1" customWidth="1"/>
    <col min="7428" max="7428" width="11.7109375" style="59" bestFit="1" customWidth="1"/>
    <col min="7429" max="7429" width="15.140625" style="59" bestFit="1" customWidth="1"/>
    <col min="7430" max="7430" width="15.5703125" style="59" bestFit="1" customWidth="1"/>
    <col min="7431" max="7431" width="14" style="59" bestFit="1" customWidth="1"/>
    <col min="7432" max="7432" width="17.7109375" style="59" customWidth="1"/>
    <col min="7433" max="7433" width="14" style="59" bestFit="1" customWidth="1"/>
    <col min="7434" max="7434" width="14.140625" style="59" bestFit="1" customWidth="1"/>
    <col min="7435" max="7436" width="14" style="59" bestFit="1" customWidth="1"/>
    <col min="7437" max="7437" width="15.85546875" style="59" bestFit="1" customWidth="1"/>
    <col min="7438" max="7438" width="12.85546875" style="59" bestFit="1" customWidth="1"/>
    <col min="7439" max="7439" width="16.28515625" style="59" bestFit="1" customWidth="1"/>
    <col min="7440" max="7680" width="9.140625" style="59"/>
    <col min="7681" max="7681" width="5.28515625" style="59" customWidth="1"/>
    <col min="7682" max="7682" width="12.85546875" style="59" customWidth="1"/>
    <col min="7683" max="7683" width="53.28515625" style="59" bestFit="1" customWidth="1"/>
    <col min="7684" max="7684" width="11.7109375" style="59" bestFit="1" customWidth="1"/>
    <col min="7685" max="7685" width="15.140625" style="59" bestFit="1" customWidth="1"/>
    <col min="7686" max="7686" width="15.5703125" style="59" bestFit="1" customWidth="1"/>
    <col min="7687" max="7687" width="14" style="59" bestFit="1" customWidth="1"/>
    <col min="7688" max="7688" width="17.7109375" style="59" customWidth="1"/>
    <col min="7689" max="7689" width="14" style="59" bestFit="1" customWidth="1"/>
    <col min="7690" max="7690" width="14.140625" style="59" bestFit="1" customWidth="1"/>
    <col min="7691" max="7692" width="14" style="59" bestFit="1" customWidth="1"/>
    <col min="7693" max="7693" width="15.85546875" style="59" bestFit="1" customWidth="1"/>
    <col min="7694" max="7694" width="12.85546875" style="59" bestFit="1" customWidth="1"/>
    <col min="7695" max="7695" width="16.28515625" style="59" bestFit="1" customWidth="1"/>
    <col min="7696" max="7936" width="9.140625" style="59"/>
    <col min="7937" max="7937" width="5.28515625" style="59" customWidth="1"/>
    <col min="7938" max="7938" width="12.85546875" style="59" customWidth="1"/>
    <col min="7939" max="7939" width="53.28515625" style="59" bestFit="1" customWidth="1"/>
    <col min="7940" max="7940" width="11.7109375" style="59" bestFit="1" customWidth="1"/>
    <col min="7941" max="7941" width="15.140625" style="59" bestFit="1" customWidth="1"/>
    <col min="7942" max="7942" width="15.5703125" style="59" bestFit="1" customWidth="1"/>
    <col min="7943" max="7943" width="14" style="59" bestFit="1" customWidth="1"/>
    <col min="7944" max="7944" width="17.7109375" style="59" customWidth="1"/>
    <col min="7945" max="7945" width="14" style="59" bestFit="1" customWidth="1"/>
    <col min="7946" max="7946" width="14.140625" style="59" bestFit="1" customWidth="1"/>
    <col min="7947" max="7948" width="14" style="59" bestFit="1" customWidth="1"/>
    <col min="7949" max="7949" width="15.85546875" style="59" bestFit="1" customWidth="1"/>
    <col min="7950" max="7950" width="12.85546875" style="59" bestFit="1" customWidth="1"/>
    <col min="7951" max="7951" width="16.28515625" style="59" bestFit="1" customWidth="1"/>
    <col min="7952" max="8192" width="9.140625" style="59"/>
    <col min="8193" max="8193" width="5.28515625" style="59" customWidth="1"/>
    <col min="8194" max="8194" width="12.85546875" style="59" customWidth="1"/>
    <col min="8195" max="8195" width="53.28515625" style="59" bestFit="1" customWidth="1"/>
    <col min="8196" max="8196" width="11.7109375" style="59" bestFit="1" customWidth="1"/>
    <col min="8197" max="8197" width="15.140625" style="59" bestFit="1" customWidth="1"/>
    <col min="8198" max="8198" width="15.5703125" style="59" bestFit="1" customWidth="1"/>
    <col min="8199" max="8199" width="14" style="59" bestFit="1" customWidth="1"/>
    <col min="8200" max="8200" width="17.7109375" style="59" customWidth="1"/>
    <col min="8201" max="8201" width="14" style="59" bestFit="1" customWidth="1"/>
    <col min="8202" max="8202" width="14.140625" style="59" bestFit="1" customWidth="1"/>
    <col min="8203" max="8204" width="14" style="59" bestFit="1" customWidth="1"/>
    <col min="8205" max="8205" width="15.85546875" style="59" bestFit="1" customWidth="1"/>
    <col min="8206" max="8206" width="12.85546875" style="59" bestFit="1" customWidth="1"/>
    <col min="8207" max="8207" width="16.28515625" style="59" bestFit="1" customWidth="1"/>
    <col min="8208" max="8448" width="9.140625" style="59"/>
    <col min="8449" max="8449" width="5.28515625" style="59" customWidth="1"/>
    <col min="8450" max="8450" width="12.85546875" style="59" customWidth="1"/>
    <col min="8451" max="8451" width="53.28515625" style="59" bestFit="1" customWidth="1"/>
    <col min="8452" max="8452" width="11.7109375" style="59" bestFit="1" customWidth="1"/>
    <col min="8453" max="8453" width="15.140625" style="59" bestFit="1" customWidth="1"/>
    <col min="8454" max="8454" width="15.5703125" style="59" bestFit="1" customWidth="1"/>
    <col min="8455" max="8455" width="14" style="59" bestFit="1" customWidth="1"/>
    <col min="8456" max="8456" width="17.7109375" style="59" customWidth="1"/>
    <col min="8457" max="8457" width="14" style="59" bestFit="1" customWidth="1"/>
    <col min="8458" max="8458" width="14.140625" style="59" bestFit="1" customWidth="1"/>
    <col min="8459" max="8460" width="14" style="59" bestFit="1" customWidth="1"/>
    <col min="8461" max="8461" width="15.85546875" style="59" bestFit="1" customWidth="1"/>
    <col min="8462" max="8462" width="12.85546875" style="59" bestFit="1" customWidth="1"/>
    <col min="8463" max="8463" width="16.28515625" style="59" bestFit="1" customWidth="1"/>
    <col min="8464" max="8704" width="9.140625" style="59"/>
    <col min="8705" max="8705" width="5.28515625" style="59" customWidth="1"/>
    <col min="8706" max="8706" width="12.85546875" style="59" customWidth="1"/>
    <col min="8707" max="8707" width="53.28515625" style="59" bestFit="1" customWidth="1"/>
    <col min="8708" max="8708" width="11.7109375" style="59" bestFit="1" customWidth="1"/>
    <col min="8709" max="8709" width="15.140625" style="59" bestFit="1" customWidth="1"/>
    <col min="8710" max="8710" width="15.5703125" style="59" bestFit="1" customWidth="1"/>
    <col min="8711" max="8711" width="14" style="59" bestFit="1" customWidth="1"/>
    <col min="8712" max="8712" width="17.7109375" style="59" customWidth="1"/>
    <col min="8713" max="8713" width="14" style="59" bestFit="1" customWidth="1"/>
    <col min="8714" max="8714" width="14.140625" style="59" bestFit="1" customWidth="1"/>
    <col min="8715" max="8716" width="14" style="59" bestFit="1" customWidth="1"/>
    <col min="8717" max="8717" width="15.85546875" style="59" bestFit="1" customWidth="1"/>
    <col min="8718" max="8718" width="12.85546875" style="59" bestFit="1" customWidth="1"/>
    <col min="8719" max="8719" width="16.28515625" style="59" bestFit="1" customWidth="1"/>
    <col min="8720" max="8960" width="9.140625" style="59"/>
    <col min="8961" max="8961" width="5.28515625" style="59" customWidth="1"/>
    <col min="8962" max="8962" width="12.85546875" style="59" customWidth="1"/>
    <col min="8963" max="8963" width="53.28515625" style="59" bestFit="1" customWidth="1"/>
    <col min="8964" max="8964" width="11.7109375" style="59" bestFit="1" customWidth="1"/>
    <col min="8965" max="8965" width="15.140625" style="59" bestFit="1" customWidth="1"/>
    <col min="8966" max="8966" width="15.5703125" style="59" bestFit="1" customWidth="1"/>
    <col min="8967" max="8967" width="14" style="59" bestFit="1" customWidth="1"/>
    <col min="8968" max="8968" width="17.7109375" style="59" customWidth="1"/>
    <col min="8969" max="8969" width="14" style="59" bestFit="1" customWidth="1"/>
    <col min="8970" max="8970" width="14.140625" style="59" bestFit="1" customWidth="1"/>
    <col min="8971" max="8972" width="14" style="59" bestFit="1" customWidth="1"/>
    <col min="8973" max="8973" width="15.85546875" style="59" bestFit="1" customWidth="1"/>
    <col min="8974" max="8974" width="12.85546875" style="59" bestFit="1" customWidth="1"/>
    <col min="8975" max="8975" width="16.28515625" style="59" bestFit="1" customWidth="1"/>
    <col min="8976" max="9216" width="9.140625" style="59"/>
    <col min="9217" max="9217" width="5.28515625" style="59" customWidth="1"/>
    <col min="9218" max="9218" width="12.85546875" style="59" customWidth="1"/>
    <col min="9219" max="9219" width="53.28515625" style="59" bestFit="1" customWidth="1"/>
    <col min="9220" max="9220" width="11.7109375" style="59" bestFit="1" customWidth="1"/>
    <col min="9221" max="9221" width="15.140625" style="59" bestFit="1" customWidth="1"/>
    <col min="9222" max="9222" width="15.5703125" style="59" bestFit="1" customWidth="1"/>
    <col min="9223" max="9223" width="14" style="59" bestFit="1" customWidth="1"/>
    <col min="9224" max="9224" width="17.7109375" style="59" customWidth="1"/>
    <col min="9225" max="9225" width="14" style="59" bestFit="1" customWidth="1"/>
    <col min="9226" max="9226" width="14.140625" style="59" bestFit="1" customWidth="1"/>
    <col min="9227" max="9228" width="14" style="59" bestFit="1" customWidth="1"/>
    <col min="9229" max="9229" width="15.85546875" style="59" bestFit="1" customWidth="1"/>
    <col min="9230" max="9230" width="12.85546875" style="59" bestFit="1" customWidth="1"/>
    <col min="9231" max="9231" width="16.28515625" style="59" bestFit="1" customWidth="1"/>
    <col min="9232" max="9472" width="9.140625" style="59"/>
    <col min="9473" max="9473" width="5.28515625" style="59" customWidth="1"/>
    <col min="9474" max="9474" width="12.85546875" style="59" customWidth="1"/>
    <col min="9475" max="9475" width="53.28515625" style="59" bestFit="1" customWidth="1"/>
    <col min="9476" max="9476" width="11.7109375" style="59" bestFit="1" customWidth="1"/>
    <col min="9477" max="9477" width="15.140625" style="59" bestFit="1" customWidth="1"/>
    <col min="9478" max="9478" width="15.5703125" style="59" bestFit="1" customWidth="1"/>
    <col min="9479" max="9479" width="14" style="59" bestFit="1" customWidth="1"/>
    <col min="9480" max="9480" width="17.7109375" style="59" customWidth="1"/>
    <col min="9481" max="9481" width="14" style="59" bestFit="1" customWidth="1"/>
    <col min="9482" max="9482" width="14.140625" style="59" bestFit="1" customWidth="1"/>
    <col min="9483" max="9484" width="14" style="59" bestFit="1" customWidth="1"/>
    <col min="9485" max="9485" width="15.85546875" style="59" bestFit="1" customWidth="1"/>
    <col min="9486" max="9486" width="12.85546875" style="59" bestFit="1" customWidth="1"/>
    <col min="9487" max="9487" width="16.28515625" style="59" bestFit="1" customWidth="1"/>
    <col min="9488" max="9728" width="9.140625" style="59"/>
    <col min="9729" max="9729" width="5.28515625" style="59" customWidth="1"/>
    <col min="9730" max="9730" width="12.85546875" style="59" customWidth="1"/>
    <col min="9731" max="9731" width="53.28515625" style="59" bestFit="1" customWidth="1"/>
    <col min="9732" max="9732" width="11.7109375" style="59" bestFit="1" customWidth="1"/>
    <col min="9733" max="9733" width="15.140625" style="59" bestFit="1" customWidth="1"/>
    <col min="9734" max="9734" width="15.5703125" style="59" bestFit="1" customWidth="1"/>
    <col min="9735" max="9735" width="14" style="59" bestFit="1" customWidth="1"/>
    <col min="9736" max="9736" width="17.7109375" style="59" customWidth="1"/>
    <col min="9737" max="9737" width="14" style="59" bestFit="1" customWidth="1"/>
    <col min="9738" max="9738" width="14.140625" style="59" bestFit="1" customWidth="1"/>
    <col min="9739" max="9740" width="14" style="59" bestFit="1" customWidth="1"/>
    <col min="9741" max="9741" width="15.85546875" style="59" bestFit="1" customWidth="1"/>
    <col min="9742" max="9742" width="12.85546875" style="59" bestFit="1" customWidth="1"/>
    <col min="9743" max="9743" width="16.28515625" style="59" bestFit="1" customWidth="1"/>
    <col min="9744" max="9984" width="9.140625" style="59"/>
    <col min="9985" max="9985" width="5.28515625" style="59" customWidth="1"/>
    <col min="9986" max="9986" width="12.85546875" style="59" customWidth="1"/>
    <col min="9987" max="9987" width="53.28515625" style="59" bestFit="1" customWidth="1"/>
    <col min="9988" max="9988" width="11.7109375" style="59" bestFit="1" customWidth="1"/>
    <col min="9989" max="9989" width="15.140625" style="59" bestFit="1" customWidth="1"/>
    <col min="9990" max="9990" width="15.5703125" style="59" bestFit="1" customWidth="1"/>
    <col min="9991" max="9991" width="14" style="59" bestFit="1" customWidth="1"/>
    <col min="9992" max="9992" width="17.7109375" style="59" customWidth="1"/>
    <col min="9993" max="9993" width="14" style="59" bestFit="1" customWidth="1"/>
    <col min="9994" max="9994" width="14.140625" style="59" bestFit="1" customWidth="1"/>
    <col min="9995" max="9996" width="14" style="59" bestFit="1" customWidth="1"/>
    <col min="9997" max="9997" width="15.85546875" style="59" bestFit="1" customWidth="1"/>
    <col min="9998" max="9998" width="12.85546875" style="59" bestFit="1" customWidth="1"/>
    <col min="9999" max="9999" width="16.28515625" style="59" bestFit="1" customWidth="1"/>
    <col min="10000" max="10240" width="9.140625" style="59"/>
    <col min="10241" max="10241" width="5.28515625" style="59" customWidth="1"/>
    <col min="10242" max="10242" width="12.85546875" style="59" customWidth="1"/>
    <col min="10243" max="10243" width="53.28515625" style="59" bestFit="1" customWidth="1"/>
    <col min="10244" max="10244" width="11.7109375" style="59" bestFit="1" customWidth="1"/>
    <col min="10245" max="10245" width="15.140625" style="59" bestFit="1" customWidth="1"/>
    <col min="10246" max="10246" width="15.5703125" style="59" bestFit="1" customWidth="1"/>
    <col min="10247" max="10247" width="14" style="59" bestFit="1" customWidth="1"/>
    <col min="10248" max="10248" width="17.7109375" style="59" customWidth="1"/>
    <col min="10249" max="10249" width="14" style="59" bestFit="1" customWidth="1"/>
    <col min="10250" max="10250" width="14.140625" style="59" bestFit="1" customWidth="1"/>
    <col min="10251" max="10252" width="14" style="59" bestFit="1" customWidth="1"/>
    <col min="10253" max="10253" width="15.85546875" style="59" bestFit="1" customWidth="1"/>
    <col min="10254" max="10254" width="12.85546875" style="59" bestFit="1" customWidth="1"/>
    <col min="10255" max="10255" width="16.28515625" style="59" bestFit="1" customWidth="1"/>
    <col min="10256" max="10496" width="9.140625" style="59"/>
    <col min="10497" max="10497" width="5.28515625" style="59" customWidth="1"/>
    <col min="10498" max="10498" width="12.85546875" style="59" customWidth="1"/>
    <col min="10499" max="10499" width="53.28515625" style="59" bestFit="1" customWidth="1"/>
    <col min="10500" max="10500" width="11.7109375" style="59" bestFit="1" customWidth="1"/>
    <col min="10501" max="10501" width="15.140625" style="59" bestFit="1" customWidth="1"/>
    <col min="10502" max="10502" width="15.5703125" style="59" bestFit="1" customWidth="1"/>
    <col min="10503" max="10503" width="14" style="59" bestFit="1" customWidth="1"/>
    <col min="10504" max="10504" width="17.7109375" style="59" customWidth="1"/>
    <col min="10505" max="10505" width="14" style="59" bestFit="1" customWidth="1"/>
    <col min="10506" max="10506" width="14.140625" style="59" bestFit="1" customWidth="1"/>
    <col min="10507" max="10508" width="14" style="59" bestFit="1" customWidth="1"/>
    <col min="10509" max="10509" width="15.85546875" style="59" bestFit="1" customWidth="1"/>
    <col min="10510" max="10510" width="12.85546875" style="59" bestFit="1" customWidth="1"/>
    <col min="10511" max="10511" width="16.28515625" style="59" bestFit="1" customWidth="1"/>
    <col min="10512" max="10752" width="9.140625" style="59"/>
    <col min="10753" max="10753" width="5.28515625" style="59" customWidth="1"/>
    <col min="10754" max="10754" width="12.85546875" style="59" customWidth="1"/>
    <col min="10755" max="10755" width="53.28515625" style="59" bestFit="1" customWidth="1"/>
    <col min="10756" max="10756" width="11.7109375" style="59" bestFit="1" customWidth="1"/>
    <col min="10757" max="10757" width="15.140625" style="59" bestFit="1" customWidth="1"/>
    <col min="10758" max="10758" width="15.5703125" style="59" bestFit="1" customWidth="1"/>
    <col min="10759" max="10759" width="14" style="59" bestFit="1" customWidth="1"/>
    <col min="10760" max="10760" width="17.7109375" style="59" customWidth="1"/>
    <col min="10761" max="10761" width="14" style="59" bestFit="1" customWidth="1"/>
    <col min="10762" max="10762" width="14.140625" style="59" bestFit="1" customWidth="1"/>
    <col min="10763" max="10764" width="14" style="59" bestFit="1" customWidth="1"/>
    <col min="10765" max="10765" width="15.85546875" style="59" bestFit="1" customWidth="1"/>
    <col min="10766" max="10766" width="12.85546875" style="59" bestFit="1" customWidth="1"/>
    <col min="10767" max="10767" width="16.28515625" style="59" bestFit="1" customWidth="1"/>
    <col min="10768" max="11008" width="9.140625" style="59"/>
    <col min="11009" max="11009" width="5.28515625" style="59" customWidth="1"/>
    <col min="11010" max="11010" width="12.85546875" style="59" customWidth="1"/>
    <col min="11011" max="11011" width="53.28515625" style="59" bestFit="1" customWidth="1"/>
    <col min="11012" max="11012" width="11.7109375" style="59" bestFit="1" customWidth="1"/>
    <col min="11013" max="11013" width="15.140625" style="59" bestFit="1" customWidth="1"/>
    <col min="11014" max="11014" width="15.5703125" style="59" bestFit="1" customWidth="1"/>
    <col min="11015" max="11015" width="14" style="59" bestFit="1" customWidth="1"/>
    <col min="11016" max="11016" width="17.7109375" style="59" customWidth="1"/>
    <col min="11017" max="11017" width="14" style="59" bestFit="1" customWidth="1"/>
    <col min="11018" max="11018" width="14.140625" style="59" bestFit="1" customWidth="1"/>
    <col min="11019" max="11020" width="14" style="59" bestFit="1" customWidth="1"/>
    <col min="11021" max="11021" width="15.85546875" style="59" bestFit="1" customWidth="1"/>
    <col min="11022" max="11022" width="12.85546875" style="59" bestFit="1" customWidth="1"/>
    <col min="11023" max="11023" width="16.28515625" style="59" bestFit="1" customWidth="1"/>
    <col min="11024" max="11264" width="9.140625" style="59"/>
    <col min="11265" max="11265" width="5.28515625" style="59" customWidth="1"/>
    <col min="11266" max="11266" width="12.85546875" style="59" customWidth="1"/>
    <col min="11267" max="11267" width="53.28515625" style="59" bestFit="1" customWidth="1"/>
    <col min="11268" max="11268" width="11.7109375" style="59" bestFit="1" customWidth="1"/>
    <col min="11269" max="11269" width="15.140625" style="59" bestFit="1" customWidth="1"/>
    <col min="11270" max="11270" width="15.5703125" style="59" bestFit="1" customWidth="1"/>
    <col min="11271" max="11271" width="14" style="59" bestFit="1" customWidth="1"/>
    <col min="11272" max="11272" width="17.7109375" style="59" customWidth="1"/>
    <col min="11273" max="11273" width="14" style="59" bestFit="1" customWidth="1"/>
    <col min="11274" max="11274" width="14.140625" style="59" bestFit="1" customWidth="1"/>
    <col min="11275" max="11276" width="14" style="59" bestFit="1" customWidth="1"/>
    <col min="11277" max="11277" width="15.85546875" style="59" bestFit="1" customWidth="1"/>
    <col min="11278" max="11278" width="12.85546875" style="59" bestFit="1" customWidth="1"/>
    <col min="11279" max="11279" width="16.28515625" style="59" bestFit="1" customWidth="1"/>
    <col min="11280" max="11520" width="9.140625" style="59"/>
    <col min="11521" max="11521" width="5.28515625" style="59" customWidth="1"/>
    <col min="11522" max="11522" width="12.85546875" style="59" customWidth="1"/>
    <col min="11523" max="11523" width="53.28515625" style="59" bestFit="1" customWidth="1"/>
    <col min="11524" max="11524" width="11.7109375" style="59" bestFit="1" customWidth="1"/>
    <col min="11525" max="11525" width="15.140625" style="59" bestFit="1" customWidth="1"/>
    <col min="11526" max="11526" width="15.5703125" style="59" bestFit="1" customWidth="1"/>
    <col min="11527" max="11527" width="14" style="59" bestFit="1" customWidth="1"/>
    <col min="11528" max="11528" width="17.7109375" style="59" customWidth="1"/>
    <col min="11529" max="11529" width="14" style="59" bestFit="1" customWidth="1"/>
    <col min="11530" max="11530" width="14.140625" style="59" bestFit="1" customWidth="1"/>
    <col min="11531" max="11532" width="14" style="59" bestFit="1" customWidth="1"/>
    <col min="11533" max="11533" width="15.85546875" style="59" bestFit="1" customWidth="1"/>
    <col min="11534" max="11534" width="12.85546875" style="59" bestFit="1" customWidth="1"/>
    <col min="11535" max="11535" width="16.28515625" style="59" bestFit="1" customWidth="1"/>
    <col min="11536" max="11776" width="9.140625" style="59"/>
    <col min="11777" max="11777" width="5.28515625" style="59" customWidth="1"/>
    <col min="11778" max="11778" width="12.85546875" style="59" customWidth="1"/>
    <col min="11779" max="11779" width="53.28515625" style="59" bestFit="1" customWidth="1"/>
    <col min="11780" max="11780" width="11.7109375" style="59" bestFit="1" customWidth="1"/>
    <col min="11781" max="11781" width="15.140625" style="59" bestFit="1" customWidth="1"/>
    <col min="11782" max="11782" width="15.5703125" style="59" bestFit="1" customWidth="1"/>
    <col min="11783" max="11783" width="14" style="59" bestFit="1" customWidth="1"/>
    <col min="11784" max="11784" width="17.7109375" style="59" customWidth="1"/>
    <col min="11785" max="11785" width="14" style="59" bestFit="1" customWidth="1"/>
    <col min="11786" max="11786" width="14.140625" style="59" bestFit="1" customWidth="1"/>
    <col min="11787" max="11788" width="14" style="59" bestFit="1" customWidth="1"/>
    <col min="11789" max="11789" width="15.85546875" style="59" bestFit="1" customWidth="1"/>
    <col min="11790" max="11790" width="12.85546875" style="59" bestFit="1" customWidth="1"/>
    <col min="11791" max="11791" width="16.28515625" style="59" bestFit="1" customWidth="1"/>
    <col min="11792" max="12032" width="9.140625" style="59"/>
    <col min="12033" max="12033" width="5.28515625" style="59" customWidth="1"/>
    <col min="12034" max="12034" width="12.85546875" style="59" customWidth="1"/>
    <col min="12035" max="12035" width="53.28515625" style="59" bestFit="1" customWidth="1"/>
    <col min="12036" max="12036" width="11.7109375" style="59" bestFit="1" customWidth="1"/>
    <col min="12037" max="12037" width="15.140625" style="59" bestFit="1" customWidth="1"/>
    <col min="12038" max="12038" width="15.5703125" style="59" bestFit="1" customWidth="1"/>
    <col min="12039" max="12039" width="14" style="59" bestFit="1" customWidth="1"/>
    <col min="12040" max="12040" width="17.7109375" style="59" customWidth="1"/>
    <col min="12041" max="12041" width="14" style="59" bestFit="1" customWidth="1"/>
    <col min="12042" max="12042" width="14.140625" style="59" bestFit="1" customWidth="1"/>
    <col min="12043" max="12044" width="14" style="59" bestFit="1" customWidth="1"/>
    <col min="12045" max="12045" width="15.85546875" style="59" bestFit="1" customWidth="1"/>
    <col min="12046" max="12046" width="12.85546875" style="59" bestFit="1" customWidth="1"/>
    <col min="12047" max="12047" width="16.28515625" style="59" bestFit="1" customWidth="1"/>
    <col min="12048" max="12288" width="9.140625" style="59"/>
    <col min="12289" max="12289" width="5.28515625" style="59" customWidth="1"/>
    <col min="12290" max="12290" width="12.85546875" style="59" customWidth="1"/>
    <col min="12291" max="12291" width="53.28515625" style="59" bestFit="1" customWidth="1"/>
    <col min="12292" max="12292" width="11.7109375" style="59" bestFit="1" customWidth="1"/>
    <col min="12293" max="12293" width="15.140625" style="59" bestFit="1" customWidth="1"/>
    <col min="12294" max="12294" width="15.5703125" style="59" bestFit="1" customWidth="1"/>
    <col min="12295" max="12295" width="14" style="59" bestFit="1" customWidth="1"/>
    <col min="12296" max="12296" width="17.7109375" style="59" customWidth="1"/>
    <col min="12297" max="12297" width="14" style="59" bestFit="1" customWidth="1"/>
    <col min="12298" max="12298" width="14.140625" style="59" bestFit="1" customWidth="1"/>
    <col min="12299" max="12300" width="14" style="59" bestFit="1" customWidth="1"/>
    <col min="12301" max="12301" width="15.85546875" style="59" bestFit="1" customWidth="1"/>
    <col min="12302" max="12302" width="12.85546875" style="59" bestFit="1" customWidth="1"/>
    <col min="12303" max="12303" width="16.28515625" style="59" bestFit="1" customWidth="1"/>
    <col min="12304" max="12544" width="9.140625" style="59"/>
    <col min="12545" max="12545" width="5.28515625" style="59" customWidth="1"/>
    <col min="12546" max="12546" width="12.85546875" style="59" customWidth="1"/>
    <col min="12547" max="12547" width="53.28515625" style="59" bestFit="1" customWidth="1"/>
    <col min="12548" max="12548" width="11.7109375" style="59" bestFit="1" customWidth="1"/>
    <col min="12549" max="12549" width="15.140625" style="59" bestFit="1" customWidth="1"/>
    <col min="12550" max="12550" width="15.5703125" style="59" bestFit="1" customWidth="1"/>
    <col min="12551" max="12551" width="14" style="59" bestFit="1" customWidth="1"/>
    <col min="12552" max="12552" width="17.7109375" style="59" customWidth="1"/>
    <col min="12553" max="12553" width="14" style="59" bestFit="1" customWidth="1"/>
    <col min="12554" max="12554" width="14.140625" style="59" bestFit="1" customWidth="1"/>
    <col min="12555" max="12556" width="14" style="59" bestFit="1" customWidth="1"/>
    <col min="12557" max="12557" width="15.85546875" style="59" bestFit="1" customWidth="1"/>
    <col min="12558" max="12558" width="12.85546875" style="59" bestFit="1" customWidth="1"/>
    <col min="12559" max="12559" width="16.28515625" style="59" bestFit="1" customWidth="1"/>
    <col min="12560" max="12800" width="9.140625" style="59"/>
    <col min="12801" max="12801" width="5.28515625" style="59" customWidth="1"/>
    <col min="12802" max="12802" width="12.85546875" style="59" customWidth="1"/>
    <col min="12803" max="12803" width="53.28515625" style="59" bestFit="1" customWidth="1"/>
    <col min="12804" max="12804" width="11.7109375" style="59" bestFit="1" customWidth="1"/>
    <col min="12805" max="12805" width="15.140625" style="59" bestFit="1" customWidth="1"/>
    <col min="12806" max="12806" width="15.5703125" style="59" bestFit="1" customWidth="1"/>
    <col min="12807" max="12807" width="14" style="59" bestFit="1" customWidth="1"/>
    <col min="12808" max="12808" width="17.7109375" style="59" customWidth="1"/>
    <col min="12809" max="12809" width="14" style="59" bestFit="1" customWidth="1"/>
    <col min="12810" max="12810" width="14.140625" style="59" bestFit="1" customWidth="1"/>
    <col min="12811" max="12812" width="14" style="59" bestFit="1" customWidth="1"/>
    <col min="12813" max="12813" width="15.85546875" style="59" bestFit="1" customWidth="1"/>
    <col min="12814" max="12814" width="12.85546875" style="59" bestFit="1" customWidth="1"/>
    <col min="12815" max="12815" width="16.28515625" style="59" bestFit="1" customWidth="1"/>
    <col min="12816" max="13056" width="9.140625" style="59"/>
    <col min="13057" max="13057" width="5.28515625" style="59" customWidth="1"/>
    <col min="13058" max="13058" width="12.85546875" style="59" customWidth="1"/>
    <col min="13059" max="13059" width="53.28515625" style="59" bestFit="1" customWidth="1"/>
    <col min="13060" max="13060" width="11.7109375" style="59" bestFit="1" customWidth="1"/>
    <col min="13061" max="13061" width="15.140625" style="59" bestFit="1" customWidth="1"/>
    <col min="13062" max="13062" width="15.5703125" style="59" bestFit="1" customWidth="1"/>
    <col min="13063" max="13063" width="14" style="59" bestFit="1" customWidth="1"/>
    <col min="13064" max="13064" width="17.7109375" style="59" customWidth="1"/>
    <col min="13065" max="13065" width="14" style="59" bestFit="1" customWidth="1"/>
    <col min="13066" max="13066" width="14.140625" style="59" bestFit="1" customWidth="1"/>
    <col min="13067" max="13068" width="14" style="59" bestFit="1" customWidth="1"/>
    <col min="13069" max="13069" width="15.85546875" style="59" bestFit="1" customWidth="1"/>
    <col min="13070" max="13070" width="12.85546875" style="59" bestFit="1" customWidth="1"/>
    <col min="13071" max="13071" width="16.28515625" style="59" bestFit="1" customWidth="1"/>
    <col min="13072" max="13312" width="9.140625" style="59"/>
    <col min="13313" max="13313" width="5.28515625" style="59" customWidth="1"/>
    <col min="13314" max="13314" width="12.85546875" style="59" customWidth="1"/>
    <col min="13315" max="13315" width="53.28515625" style="59" bestFit="1" customWidth="1"/>
    <col min="13316" max="13316" width="11.7109375" style="59" bestFit="1" customWidth="1"/>
    <col min="13317" max="13317" width="15.140625" style="59" bestFit="1" customWidth="1"/>
    <col min="13318" max="13318" width="15.5703125" style="59" bestFit="1" customWidth="1"/>
    <col min="13319" max="13319" width="14" style="59" bestFit="1" customWidth="1"/>
    <col min="13320" max="13320" width="17.7109375" style="59" customWidth="1"/>
    <col min="13321" max="13321" width="14" style="59" bestFit="1" customWidth="1"/>
    <col min="13322" max="13322" width="14.140625" style="59" bestFit="1" customWidth="1"/>
    <col min="13323" max="13324" width="14" style="59" bestFit="1" customWidth="1"/>
    <col min="13325" max="13325" width="15.85546875" style="59" bestFit="1" customWidth="1"/>
    <col min="13326" max="13326" width="12.85546875" style="59" bestFit="1" customWidth="1"/>
    <col min="13327" max="13327" width="16.28515625" style="59" bestFit="1" customWidth="1"/>
    <col min="13328" max="13568" width="9.140625" style="59"/>
    <col min="13569" max="13569" width="5.28515625" style="59" customWidth="1"/>
    <col min="13570" max="13570" width="12.85546875" style="59" customWidth="1"/>
    <col min="13571" max="13571" width="53.28515625" style="59" bestFit="1" customWidth="1"/>
    <col min="13572" max="13572" width="11.7109375" style="59" bestFit="1" customWidth="1"/>
    <col min="13573" max="13573" width="15.140625" style="59" bestFit="1" customWidth="1"/>
    <col min="13574" max="13574" width="15.5703125" style="59" bestFit="1" customWidth="1"/>
    <col min="13575" max="13575" width="14" style="59" bestFit="1" customWidth="1"/>
    <col min="13576" max="13576" width="17.7109375" style="59" customWidth="1"/>
    <col min="13577" max="13577" width="14" style="59" bestFit="1" customWidth="1"/>
    <col min="13578" max="13578" width="14.140625" style="59" bestFit="1" customWidth="1"/>
    <col min="13579" max="13580" width="14" style="59" bestFit="1" customWidth="1"/>
    <col min="13581" max="13581" width="15.85546875" style="59" bestFit="1" customWidth="1"/>
    <col min="13582" max="13582" width="12.85546875" style="59" bestFit="1" customWidth="1"/>
    <col min="13583" max="13583" width="16.28515625" style="59" bestFit="1" customWidth="1"/>
    <col min="13584" max="13824" width="9.140625" style="59"/>
    <col min="13825" max="13825" width="5.28515625" style="59" customWidth="1"/>
    <col min="13826" max="13826" width="12.85546875" style="59" customWidth="1"/>
    <col min="13827" max="13827" width="53.28515625" style="59" bestFit="1" customWidth="1"/>
    <col min="13828" max="13828" width="11.7109375" style="59" bestFit="1" customWidth="1"/>
    <col min="13829" max="13829" width="15.140625" style="59" bestFit="1" customWidth="1"/>
    <col min="13830" max="13830" width="15.5703125" style="59" bestFit="1" customWidth="1"/>
    <col min="13831" max="13831" width="14" style="59" bestFit="1" customWidth="1"/>
    <col min="13832" max="13832" width="17.7109375" style="59" customWidth="1"/>
    <col min="13833" max="13833" width="14" style="59" bestFit="1" customWidth="1"/>
    <col min="13834" max="13834" width="14.140625" style="59" bestFit="1" customWidth="1"/>
    <col min="13835" max="13836" width="14" style="59" bestFit="1" customWidth="1"/>
    <col min="13837" max="13837" width="15.85546875" style="59" bestFit="1" customWidth="1"/>
    <col min="13838" max="13838" width="12.85546875" style="59" bestFit="1" customWidth="1"/>
    <col min="13839" max="13839" width="16.28515625" style="59" bestFit="1" customWidth="1"/>
    <col min="13840" max="14080" width="9.140625" style="59"/>
    <col min="14081" max="14081" width="5.28515625" style="59" customWidth="1"/>
    <col min="14082" max="14082" width="12.85546875" style="59" customWidth="1"/>
    <col min="14083" max="14083" width="53.28515625" style="59" bestFit="1" customWidth="1"/>
    <col min="14084" max="14084" width="11.7109375" style="59" bestFit="1" customWidth="1"/>
    <col min="14085" max="14085" width="15.140625" style="59" bestFit="1" customWidth="1"/>
    <col min="14086" max="14086" width="15.5703125" style="59" bestFit="1" customWidth="1"/>
    <col min="14087" max="14087" width="14" style="59" bestFit="1" customWidth="1"/>
    <col min="14088" max="14088" width="17.7109375" style="59" customWidth="1"/>
    <col min="14089" max="14089" width="14" style="59" bestFit="1" customWidth="1"/>
    <col min="14090" max="14090" width="14.140625" style="59" bestFit="1" customWidth="1"/>
    <col min="14091" max="14092" width="14" style="59" bestFit="1" customWidth="1"/>
    <col min="14093" max="14093" width="15.85546875" style="59" bestFit="1" customWidth="1"/>
    <col min="14094" max="14094" width="12.85546875" style="59" bestFit="1" customWidth="1"/>
    <col min="14095" max="14095" width="16.28515625" style="59" bestFit="1" customWidth="1"/>
    <col min="14096" max="14336" width="9.140625" style="59"/>
    <col min="14337" max="14337" width="5.28515625" style="59" customWidth="1"/>
    <col min="14338" max="14338" width="12.85546875" style="59" customWidth="1"/>
    <col min="14339" max="14339" width="53.28515625" style="59" bestFit="1" customWidth="1"/>
    <col min="14340" max="14340" width="11.7109375" style="59" bestFit="1" customWidth="1"/>
    <col min="14341" max="14341" width="15.140625" style="59" bestFit="1" customWidth="1"/>
    <col min="14342" max="14342" width="15.5703125" style="59" bestFit="1" customWidth="1"/>
    <col min="14343" max="14343" width="14" style="59" bestFit="1" customWidth="1"/>
    <col min="14344" max="14344" width="17.7109375" style="59" customWidth="1"/>
    <col min="14345" max="14345" width="14" style="59" bestFit="1" customWidth="1"/>
    <col min="14346" max="14346" width="14.140625" style="59" bestFit="1" customWidth="1"/>
    <col min="14347" max="14348" width="14" style="59" bestFit="1" customWidth="1"/>
    <col min="14349" max="14349" width="15.85546875" style="59" bestFit="1" customWidth="1"/>
    <col min="14350" max="14350" width="12.85546875" style="59" bestFit="1" customWidth="1"/>
    <col min="14351" max="14351" width="16.28515625" style="59" bestFit="1" customWidth="1"/>
    <col min="14352" max="14592" width="9.140625" style="59"/>
    <col min="14593" max="14593" width="5.28515625" style="59" customWidth="1"/>
    <col min="14594" max="14594" width="12.85546875" style="59" customWidth="1"/>
    <col min="14595" max="14595" width="53.28515625" style="59" bestFit="1" customWidth="1"/>
    <col min="14596" max="14596" width="11.7109375" style="59" bestFit="1" customWidth="1"/>
    <col min="14597" max="14597" width="15.140625" style="59" bestFit="1" customWidth="1"/>
    <col min="14598" max="14598" width="15.5703125" style="59" bestFit="1" customWidth="1"/>
    <col min="14599" max="14599" width="14" style="59" bestFit="1" customWidth="1"/>
    <col min="14600" max="14600" width="17.7109375" style="59" customWidth="1"/>
    <col min="14601" max="14601" width="14" style="59" bestFit="1" customWidth="1"/>
    <col min="14602" max="14602" width="14.140625" style="59" bestFit="1" customWidth="1"/>
    <col min="14603" max="14604" width="14" style="59" bestFit="1" customWidth="1"/>
    <col min="14605" max="14605" width="15.85546875" style="59" bestFit="1" customWidth="1"/>
    <col min="14606" max="14606" width="12.85546875" style="59" bestFit="1" customWidth="1"/>
    <col min="14607" max="14607" width="16.28515625" style="59" bestFit="1" customWidth="1"/>
    <col min="14608" max="14848" width="9.140625" style="59"/>
    <col min="14849" max="14849" width="5.28515625" style="59" customWidth="1"/>
    <col min="14850" max="14850" width="12.85546875" style="59" customWidth="1"/>
    <col min="14851" max="14851" width="53.28515625" style="59" bestFit="1" customWidth="1"/>
    <col min="14852" max="14852" width="11.7109375" style="59" bestFit="1" customWidth="1"/>
    <col min="14853" max="14853" width="15.140625" style="59" bestFit="1" customWidth="1"/>
    <col min="14854" max="14854" width="15.5703125" style="59" bestFit="1" customWidth="1"/>
    <col min="14855" max="14855" width="14" style="59" bestFit="1" customWidth="1"/>
    <col min="14856" max="14856" width="17.7109375" style="59" customWidth="1"/>
    <col min="14857" max="14857" width="14" style="59" bestFit="1" customWidth="1"/>
    <col min="14858" max="14858" width="14.140625" style="59" bestFit="1" customWidth="1"/>
    <col min="14859" max="14860" width="14" style="59" bestFit="1" customWidth="1"/>
    <col min="14861" max="14861" width="15.85546875" style="59" bestFit="1" customWidth="1"/>
    <col min="14862" max="14862" width="12.85546875" style="59" bestFit="1" customWidth="1"/>
    <col min="14863" max="14863" width="16.28515625" style="59" bestFit="1" customWidth="1"/>
    <col min="14864" max="15104" width="9.140625" style="59"/>
    <col min="15105" max="15105" width="5.28515625" style="59" customWidth="1"/>
    <col min="15106" max="15106" width="12.85546875" style="59" customWidth="1"/>
    <col min="15107" max="15107" width="53.28515625" style="59" bestFit="1" customWidth="1"/>
    <col min="15108" max="15108" width="11.7109375" style="59" bestFit="1" customWidth="1"/>
    <col min="15109" max="15109" width="15.140625" style="59" bestFit="1" customWidth="1"/>
    <col min="15110" max="15110" width="15.5703125" style="59" bestFit="1" customWidth="1"/>
    <col min="15111" max="15111" width="14" style="59" bestFit="1" customWidth="1"/>
    <col min="15112" max="15112" width="17.7109375" style="59" customWidth="1"/>
    <col min="15113" max="15113" width="14" style="59" bestFit="1" customWidth="1"/>
    <col min="15114" max="15114" width="14.140625" style="59" bestFit="1" customWidth="1"/>
    <col min="15115" max="15116" width="14" style="59" bestFit="1" customWidth="1"/>
    <col min="15117" max="15117" width="15.85546875" style="59" bestFit="1" customWidth="1"/>
    <col min="15118" max="15118" width="12.85546875" style="59" bestFit="1" customWidth="1"/>
    <col min="15119" max="15119" width="16.28515625" style="59" bestFit="1" customWidth="1"/>
    <col min="15120" max="15360" width="9.140625" style="59"/>
    <col min="15361" max="15361" width="5.28515625" style="59" customWidth="1"/>
    <col min="15362" max="15362" width="12.85546875" style="59" customWidth="1"/>
    <col min="15363" max="15363" width="53.28515625" style="59" bestFit="1" customWidth="1"/>
    <col min="15364" max="15364" width="11.7109375" style="59" bestFit="1" customWidth="1"/>
    <col min="15365" max="15365" width="15.140625" style="59" bestFit="1" customWidth="1"/>
    <col min="15366" max="15366" width="15.5703125" style="59" bestFit="1" customWidth="1"/>
    <col min="15367" max="15367" width="14" style="59" bestFit="1" customWidth="1"/>
    <col min="15368" max="15368" width="17.7109375" style="59" customWidth="1"/>
    <col min="15369" max="15369" width="14" style="59" bestFit="1" customWidth="1"/>
    <col min="15370" max="15370" width="14.140625" style="59" bestFit="1" customWidth="1"/>
    <col min="15371" max="15372" width="14" style="59" bestFit="1" customWidth="1"/>
    <col min="15373" max="15373" width="15.85546875" style="59" bestFit="1" customWidth="1"/>
    <col min="15374" max="15374" width="12.85546875" style="59" bestFit="1" customWidth="1"/>
    <col min="15375" max="15375" width="16.28515625" style="59" bestFit="1" customWidth="1"/>
    <col min="15376" max="15616" width="9.140625" style="59"/>
    <col min="15617" max="15617" width="5.28515625" style="59" customWidth="1"/>
    <col min="15618" max="15618" width="12.85546875" style="59" customWidth="1"/>
    <col min="15619" max="15619" width="53.28515625" style="59" bestFit="1" customWidth="1"/>
    <col min="15620" max="15620" width="11.7109375" style="59" bestFit="1" customWidth="1"/>
    <col min="15621" max="15621" width="15.140625" style="59" bestFit="1" customWidth="1"/>
    <col min="15622" max="15622" width="15.5703125" style="59" bestFit="1" customWidth="1"/>
    <col min="15623" max="15623" width="14" style="59" bestFit="1" customWidth="1"/>
    <col min="15624" max="15624" width="17.7109375" style="59" customWidth="1"/>
    <col min="15625" max="15625" width="14" style="59" bestFit="1" customWidth="1"/>
    <col min="15626" max="15626" width="14.140625" style="59" bestFit="1" customWidth="1"/>
    <col min="15627" max="15628" width="14" style="59" bestFit="1" customWidth="1"/>
    <col min="15629" max="15629" width="15.85546875" style="59" bestFit="1" customWidth="1"/>
    <col min="15630" max="15630" width="12.85546875" style="59" bestFit="1" customWidth="1"/>
    <col min="15631" max="15631" width="16.28515625" style="59" bestFit="1" customWidth="1"/>
    <col min="15632" max="15872" width="9.140625" style="59"/>
    <col min="15873" max="15873" width="5.28515625" style="59" customWidth="1"/>
    <col min="15874" max="15874" width="12.85546875" style="59" customWidth="1"/>
    <col min="15875" max="15875" width="53.28515625" style="59" bestFit="1" customWidth="1"/>
    <col min="15876" max="15876" width="11.7109375" style="59" bestFit="1" customWidth="1"/>
    <col min="15877" max="15877" width="15.140625" style="59" bestFit="1" customWidth="1"/>
    <col min="15878" max="15878" width="15.5703125" style="59" bestFit="1" customWidth="1"/>
    <col min="15879" max="15879" width="14" style="59" bestFit="1" customWidth="1"/>
    <col min="15880" max="15880" width="17.7109375" style="59" customWidth="1"/>
    <col min="15881" max="15881" width="14" style="59" bestFit="1" customWidth="1"/>
    <col min="15882" max="15882" width="14.140625" style="59" bestFit="1" customWidth="1"/>
    <col min="15883" max="15884" width="14" style="59" bestFit="1" customWidth="1"/>
    <col min="15885" max="15885" width="15.85546875" style="59" bestFit="1" customWidth="1"/>
    <col min="15886" max="15886" width="12.85546875" style="59" bestFit="1" customWidth="1"/>
    <col min="15887" max="15887" width="16.28515625" style="59" bestFit="1" customWidth="1"/>
    <col min="15888" max="16128" width="9.140625" style="59"/>
    <col min="16129" max="16129" width="5.28515625" style="59" customWidth="1"/>
    <col min="16130" max="16130" width="12.85546875" style="59" customWidth="1"/>
    <col min="16131" max="16131" width="53.28515625" style="59" bestFit="1" customWidth="1"/>
    <col min="16132" max="16132" width="11.7109375" style="59" bestFit="1" customWidth="1"/>
    <col min="16133" max="16133" width="15.140625" style="59" bestFit="1" customWidth="1"/>
    <col min="16134" max="16134" width="15.5703125" style="59" bestFit="1" customWidth="1"/>
    <col min="16135" max="16135" width="14" style="59" bestFit="1" customWidth="1"/>
    <col min="16136" max="16136" width="17.7109375" style="59" customWidth="1"/>
    <col min="16137" max="16137" width="14" style="59" bestFit="1" customWidth="1"/>
    <col min="16138" max="16138" width="14.140625" style="59" bestFit="1" customWidth="1"/>
    <col min="16139" max="16140" width="14" style="59" bestFit="1" customWidth="1"/>
    <col min="16141" max="16141" width="15.85546875" style="59" bestFit="1" customWidth="1"/>
    <col min="16142" max="16142" width="12.85546875" style="59" bestFit="1" customWidth="1"/>
    <col min="16143" max="16143" width="16.28515625" style="59" bestFit="1" customWidth="1"/>
    <col min="16144" max="16384" width="9.140625" style="59"/>
  </cols>
  <sheetData>
    <row r="1" spans="1:15">
      <c r="B1" s="299" t="s">
        <v>94</v>
      </c>
      <c r="C1" s="299"/>
      <c r="D1" s="299"/>
    </row>
    <row r="2" spans="1:15">
      <c r="B2" s="300" t="s">
        <v>95</v>
      </c>
      <c r="C2" s="300"/>
      <c r="D2" s="300"/>
    </row>
    <row r="3" spans="1:15" s="58" customFormat="1"/>
    <row r="4" spans="1:15" s="62" customFormat="1" ht="38.25">
      <c r="A4" s="60" t="s">
        <v>43</v>
      </c>
      <c r="B4" s="60" t="s">
        <v>96</v>
      </c>
      <c r="C4" s="61" t="s">
        <v>97</v>
      </c>
      <c r="D4" s="61" t="s">
        <v>98</v>
      </c>
      <c r="E4" s="60" t="s">
        <v>99</v>
      </c>
      <c r="F4" s="60" t="s">
        <v>48</v>
      </c>
      <c r="G4" s="60" t="s">
        <v>49</v>
      </c>
      <c r="H4" s="60" t="s">
        <v>50</v>
      </c>
      <c r="I4" s="60" t="s">
        <v>51</v>
      </c>
      <c r="J4" s="60" t="s">
        <v>52</v>
      </c>
      <c r="K4" s="60" t="s">
        <v>53</v>
      </c>
      <c r="L4" s="60" t="s">
        <v>54</v>
      </c>
      <c r="M4" s="60" t="s">
        <v>55</v>
      </c>
      <c r="N4" s="60" t="s">
        <v>56</v>
      </c>
      <c r="O4" s="60" t="s">
        <v>57</v>
      </c>
    </row>
    <row r="5" spans="1:15" s="62" customFormat="1">
      <c r="B5" s="62" t="s">
        <v>58</v>
      </c>
      <c r="C5" s="62" t="s">
        <v>59</v>
      </c>
      <c r="D5" s="62" t="s">
        <v>60</v>
      </c>
      <c r="E5" s="62" t="s">
        <v>61</v>
      </c>
      <c r="F5" s="62" t="s">
        <v>100</v>
      </c>
      <c r="G5" s="62" t="s">
        <v>63</v>
      </c>
      <c r="H5" s="62" t="s">
        <v>64</v>
      </c>
      <c r="I5" s="62" t="s">
        <v>65</v>
      </c>
      <c r="J5" s="62" t="s">
        <v>66</v>
      </c>
      <c r="K5" s="62" t="s">
        <v>67</v>
      </c>
      <c r="L5" s="62" t="s">
        <v>68</v>
      </c>
      <c r="M5" s="62" t="s">
        <v>69</v>
      </c>
      <c r="N5" s="62" t="s">
        <v>70</v>
      </c>
      <c r="O5" s="62" t="s">
        <v>71</v>
      </c>
    </row>
    <row r="6" spans="1:15">
      <c r="A6" s="58">
        <v>1</v>
      </c>
      <c r="C6" s="63" t="s">
        <v>101</v>
      </c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>
      <c r="A7" s="58">
        <f t="shared" ref="A7:A70" si="0">+A6+1</f>
        <v>2</v>
      </c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>
      <c r="A8" s="58">
        <f t="shared" si="0"/>
        <v>3</v>
      </c>
      <c r="C8" s="63" t="s">
        <v>102</v>
      </c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s="58" customFormat="1">
      <c r="A9" s="58">
        <f t="shared" si="0"/>
        <v>4</v>
      </c>
      <c r="C9" s="63" t="s">
        <v>103</v>
      </c>
    </row>
    <row r="10" spans="1:15" s="58" customFormat="1" ht="15">
      <c r="A10" s="58">
        <f t="shared" si="0"/>
        <v>5</v>
      </c>
      <c r="B10" s="64">
        <v>300</v>
      </c>
      <c r="C10" s="58" t="s">
        <v>104</v>
      </c>
      <c r="D10" s="58" t="s">
        <v>105</v>
      </c>
      <c r="E10" s="65">
        <v>52790811</v>
      </c>
      <c r="F10" s="65">
        <v>28111653.511935383</v>
      </c>
      <c r="G10" s="65">
        <v>6373335.9834438479</v>
      </c>
      <c r="H10" s="65">
        <v>7067583.8704590052</v>
      </c>
      <c r="I10" s="65">
        <v>4737126.6996890232</v>
      </c>
      <c r="J10" s="65">
        <v>3265920.2997641452</v>
      </c>
      <c r="K10" s="65">
        <v>1738911.5853916456</v>
      </c>
      <c r="L10" s="65">
        <v>1281041.4800670461</v>
      </c>
      <c r="M10" s="65">
        <v>0</v>
      </c>
      <c r="N10" s="65">
        <v>197025.36731074628</v>
      </c>
      <c r="O10" s="65">
        <v>18212.201939162249</v>
      </c>
    </row>
    <row r="11" spans="1:15" s="58" customFormat="1" ht="15">
      <c r="A11" s="58">
        <f t="shared" si="0"/>
        <v>6</v>
      </c>
      <c r="B11" s="64">
        <v>300.01</v>
      </c>
      <c r="C11" s="58" t="s">
        <v>84</v>
      </c>
      <c r="D11" s="58" t="s">
        <v>106</v>
      </c>
      <c r="E11" s="65">
        <v>136762676</v>
      </c>
      <c r="F11" s="65">
        <v>83993232.829783365</v>
      </c>
      <c r="G11" s="65">
        <v>16314325.806672368</v>
      </c>
      <c r="H11" s="65">
        <v>13959563.468993891</v>
      </c>
      <c r="I11" s="65">
        <v>8216534.749301523</v>
      </c>
      <c r="J11" s="65">
        <v>6387715.9307379955</v>
      </c>
      <c r="K11" s="65">
        <v>3100663.7047658432</v>
      </c>
      <c r="L11" s="65">
        <v>1976919.8736979128</v>
      </c>
      <c r="M11" s="65">
        <v>1122789.0657526962</v>
      </c>
      <c r="N11" s="65">
        <v>1529538.5307467594</v>
      </c>
      <c r="O11" s="65">
        <v>161392.03954769939</v>
      </c>
    </row>
    <row r="12" spans="1:15" s="63" customFormat="1">
      <c r="A12" s="66">
        <f>+A11+1</f>
        <v>7</v>
      </c>
      <c r="B12" s="67"/>
      <c r="C12" s="66" t="s">
        <v>107</v>
      </c>
      <c r="D12" s="66"/>
      <c r="E12" s="68">
        <f t="shared" ref="E12:O12" si="1">SUM(E10:E11)</f>
        <v>189553487</v>
      </c>
      <c r="F12" s="68">
        <f t="shared" si="1"/>
        <v>112104886.34171875</v>
      </c>
      <c r="G12" s="68">
        <f t="shared" si="1"/>
        <v>22687661.790116217</v>
      </c>
      <c r="H12" s="68">
        <f t="shared" si="1"/>
        <v>21027147.339452896</v>
      </c>
      <c r="I12" s="68">
        <f t="shared" si="1"/>
        <v>12953661.448990546</v>
      </c>
      <c r="J12" s="68">
        <f t="shared" si="1"/>
        <v>9653636.2305021398</v>
      </c>
      <c r="K12" s="68">
        <f t="shared" si="1"/>
        <v>4839575.2901574885</v>
      </c>
      <c r="L12" s="68">
        <f t="shared" si="1"/>
        <v>3257961.3537649587</v>
      </c>
      <c r="M12" s="68">
        <f t="shared" si="1"/>
        <v>1122789.0657526962</v>
      </c>
      <c r="N12" s="68">
        <f t="shared" si="1"/>
        <v>1726563.8980575057</v>
      </c>
      <c r="O12" s="68">
        <f t="shared" si="1"/>
        <v>179604.24148686163</v>
      </c>
    </row>
    <row r="13" spans="1:15" s="58" customFormat="1" ht="15">
      <c r="A13" s="58">
        <f t="shared" si="0"/>
        <v>8</v>
      </c>
      <c r="B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s="58" customFormat="1" ht="15">
      <c r="A14" s="58">
        <f t="shared" si="0"/>
        <v>9</v>
      </c>
      <c r="B14" s="64"/>
      <c r="C14" s="63" t="s">
        <v>104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s="58" customFormat="1" ht="15">
      <c r="A15" s="58">
        <f t="shared" si="0"/>
        <v>10</v>
      </c>
      <c r="B15" s="64">
        <v>310</v>
      </c>
      <c r="C15" s="58" t="s">
        <v>108</v>
      </c>
      <c r="D15" s="58" t="s">
        <v>109</v>
      </c>
      <c r="E15" s="65">
        <v>1108157180</v>
      </c>
      <c r="F15" s="65">
        <v>590105173.43488836</v>
      </c>
      <c r="G15" s="65">
        <v>133785745.9815433</v>
      </c>
      <c r="H15" s="65">
        <v>148359035.65302941</v>
      </c>
      <c r="I15" s="65">
        <v>99439293.797363609</v>
      </c>
      <c r="J15" s="65">
        <v>68556496.119966581</v>
      </c>
      <c r="K15" s="65">
        <v>36502325.352359809</v>
      </c>
      <c r="L15" s="65">
        <v>26890954.829508569</v>
      </c>
      <c r="M15" s="65">
        <v>0</v>
      </c>
      <c r="N15" s="65">
        <v>4135853.7838628921</v>
      </c>
      <c r="O15" s="65">
        <v>382301.04747761064</v>
      </c>
    </row>
    <row r="16" spans="1:15" s="58" customFormat="1" ht="15">
      <c r="A16" s="58">
        <f t="shared" si="0"/>
        <v>11</v>
      </c>
      <c r="B16" s="64">
        <v>330</v>
      </c>
      <c r="C16" s="58" t="s">
        <v>110</v>
      </c>
      <c r="D16" s="58" t="s">
        <v>109</v>
      </c>
      <c r="E16" s="65">
        <v>265007486</v>
      </c>
      <c r="F16" s="65">
        <v>141119230.47556642</v>
      </c>
      <c r="G16" s="65">
        <v>31993858.673733804</v>
      </c>
      <c r="H16" s="65">
        <v>35478951.698705494</v>
      </c>
      <c r="I16" s="65">
        <v>23780161.997285191</v>
      </c>
      <c r="J16" s="65">
        <v>16394772.342422672</v>
      </c>
      <c r="K16" s="65">
        <v>8729257.5903202984</v>
      </c>
      <c r="L16" s="65">
        <v>6430770.3492997494</v>
      </c>
      <c r="M16" s="65">
        <v>0</v>
      </c>
      <c r="N16" s="65">
        <v>989058.44180434081</v>
      </c>
      <c r="O16" s="65">
        <v>91424.430862062582</v>
      </c>
    </row>
    <row r="17" spans="1:15" s="58" customFormat="1" ht="15">
      <c r="A17" s="58">
        <f t="shared" si="0"/>
        <v>12</v>
      </c>
      <c r="B17" s="64">
        <v>340</v>
      </c>
      <c r="C17" s="58" t="s">
        <v>111</v>
      </c>
      <c r="D17" s="58" t="s">
        <v>109</v>
      </c>
      <c r="E17" s="65">
        <v>1885899257</v>
      </c>
      <c r="F17" s="65">
        <v>1004260883.0389132</v>
      </c>
      <c r="G17" s="65">
        <v>227681093.88939142</v>
      </c>
      <c r="H17" s="65">
        <v>252482409.67701408</v>
      </c>
      <c r="I17" s="65">
        <v>169229143.36850005</v>
      </c>
      <c r="J17" s="65">
        <v>116671756.88485669</v>
      </c>
      <c r="K17" s="65">
        <v>62120888.176519893</v>
      </c>
      <c r="L17" s="65">
        <v>45763933.716506504</v>
      </c>
      <c r="M17" s="65">
        <v>0</v>
      </c>
      <c r="N17" s="65">
        <v>7038535.4341589585</v>
      </c>
      <c r="O17" s="65">
        <v>650612.81413918873</v>
      </c>
    </row>
    <row r="18" spans="1:15" s="58" customFormat="1">
      <c r="A18" s="66">
        <f t="shared" si="0"/>
        <v>13</v>
      </c>
      <c r="B18" s="67"/>
      <c r="C18" s="66" t="s">
        <v>107</v>
      </c>
      <c r="D18" s="66"/>
      <c r="E18" s="68">
        <f>SUM(E15:E17)</f>
        <v>3259063923</v>
      </c>
      <c r="F18" s="68">
        <f t="shared" ref="F18:O18" si="2">SUM(F15:F17)</f>
        <v>1735485286.949368</v>
      </c>
      <c r="G18" s="68">
        <f t="shared" si="2"/>
        <v>393460698.54466856</v>
      </c>
      <c r="H18" s="68">
        <f t="shared" si="2"/>
        <v>436320397.02874899</v>
      </c>
      <c r="I18" s="68">
        <f t="shared" si="2"/>
        <v>292448599.16314888</v>
      </c>
      <c r="J18" s="68">
        <f t="shared" si="2"/>
        <v>201623025.34724593</v>
      </c>
      <c r="K18" s="68">
        <f t="shared" si="2"/>
        <v>107352471.11919999</v>
      </c>
      <c r="L18" s="68">
        <f t="shared" si="2"/>
        <v>79085658.895314813</v>
      </c>
      <c r="M18" s="68">
        <f t="shared" si="2"/>
        <v>0</v>
      </c>
      <c r="N18" s="68">
        <f t="shared" si="2"/>
        <v>12163447.659826191</v>
      </c>
      <c r="O18" s="68">
        <f t="shared" si="2"/>
        <v>1124338.292478862</v>
      </c>
    </row>
    <row r="19" spans="1:15" s="58" customFormat="1" ht="15">
      <c r="A19" s="58">
        <f t="shared" si="0"/>
        <v>14</v>
      </c>
      <c r="B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s="58" customFormat="1" ht="15">
      <c r="A20" s="58">
        <f t="shared" si="0"/>
        <v>15</v>
      </c>
      <c r="B20" s="64"/>
      <c r="C20" s="63" t="s">
        <v>112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s="58" customFormat="1" ht="15">
      <c r="A21" s="58">
        <f t="shared" si="0"/>
        <v>16</v>
      </c>
      <c r="B21" s="64">
        <v>350</v>
      </c>
      <c r="C21" s="58" t="s">
        <v>113</v>
      </c>
      <c r="D21" s="58" t="s">
        <v>109</v>
      </c>
      <c r="E21" s="65">
        <v>231649100</v>
      </c>
      <c r="F21" s="65">
        <v>123355544.50094865</v>
      </c>
      <c r="G21" s="65">
        <v>27966563.055119239</v>
      </c>
      <c r="H21" s="65">
        <v>31012962.516646031</v>
      </c>
      <c r="I21" s="65">
        <v>20786783.074215934</v>
      </c>
      <c r="J21" s="65">
        <v>14331045.191029446</v>
      </c>
      <c r="K21" s="65">
        <v>7630443.5583599545</v>
      </c>
      <c r="L21" s="65">
        <v>5621283.3313017143</v>
      </c>
      <c r="M21" s="65">
        <v>0</v>
      </c>
      <c r="N21" s="65">
        <v>864558.58794637187</v>
      </c>
      <c r="O21" s="65">
        <v>79916.184432650392</v>
      </c>
    </row>
    <row r="22" spans="1:15" s="58" customFormat="1" ht="15">
      <c r="A22" s="58">
        <f t="shared" si="0"/>
        <v>17</v>
      </c>
      <c r="B22" s="64">
        <v>350.01</v>
      </c>
      <c r="C22" s="58" t="s">
        <v>114</v>
      </c>
      <c r="D22" s="58" t="s">
        <v>115</v>
      </c>
      <c r="E22" s="65">
        <v>178367968</v>
      </c>
      <c r="F22" s="65">
        <v>87293006.974727303</v>
      </c>
      <c r="G22" s="65">
        <v>19760461.443873871</v>
      </c>
      <c r="H22" s="65">
        <v>21903796.012037329</v>
      </c>
      <c r="I22" s="65">
        <v>14677386.159620691</v>
      </c>
      <c r="J22" s="65">
        <v>10112423.287334993</v>
      </c>
      <c r="K22" s="65">
        <v>5386142.528103007</v>
      </c>
      <c r="L22" s="65">
        <v>3967530.4952602452</v>
      </c>
      <c r="M22" s="65">
        <v>13584045.652520476</v>
      </c>
      <c r="N22" s="65">
        <v>610264.2226614817</v>
      </c>
      <c r="O22" s="65">
        <v>1072911.223860618</v>
      </c>
    </row>
    <row r="23" spans="1:15" s="58" customFormat="1" ht="15">
      <c r="A23" s="58">
        <f t="shared" si="0"/>
        <v>18</v>
      </c>
      <c r="B23" s="64">
        <v>350.02</v>
      </c>
      <c r="C23" s="58" t="s">
        <v>116</v>
      </c>
      <c r="D23" s="58" t="s">
        <v>115</v>
      </c>
      <c r="E23" s="65">
        <v>15069546</v>
      </c>
      <c r="F23" s="65">
        <v>7375012.4466517102</v>
      </c>
      <c r="G23" s="65">
        <v>1669476.7903039842</v>
      </c>
      <c r="H23" s="65">
        <v>1850557.9520758633</v>
      </c>
      <c r="I23" s="65">
        <v>1240029.5208395678</v>
      </c>
      <c r="J23" s="65">
        <v>854355.35095609725</v>
      </c>
      <c r="K23" s="65">
        <v>455052.12342725438</v>
      </c>
      <c r="L23" s="65">
        <v>335199.66603379732</v>
      </c>
      <c r="M23" s="65">
        <v>1147657.8621266647</v>
      </c>
      <c r="N23" s="65">
        <v>51558.611552672068</v>
      </c>
      <c r="O23" s="65">
        <v>90645.676032390984</v>
      </c>
    </row>
    <row r="24" spans="1:15" s="58" customFormat="1">
      <c r="A24" s="66">
        <f t="shared" si="0"/>
        <v>19</v>
      </c>
      <c r="B24" s="67"/>
      <c r="C24" s="66" t="s">
        <v>107</v>
      </c>
      <c r="D24" s="66"/>
      <c r="E24" s="68">
        <f>SUM(E21:E23)</f>
        <v>425086614</v>
      </c>
      <c r="F24" s="68">
        <f t="shared" ref="F24:O24" si="3">SUM(F21:F23)</f>
        <v>218023563.92232764</v>
      </c>
      <c r="G24" s="68">
        <f t="shared" si="3"/>
        <v>49396501.289297096</v>
      </c>
      <c r="H24" s="68">
        <f t="shared" si="3"/>
        <v>54767316.480759226</v>
      </c>
      <c r="I24" s="68">
        <f t="shared" si="3"/>
        <v>36704198.754676186</v>
      </c>
      <c r="J24" s="68">
        <f t="shared" si="3"/>
        <v>25297823.829320535</v>
      </c>
      <c r="K24" s="68">
        <f t="shared" si="3"/>
        <v>13471638.209890217</v>
      </c>
      <c r="L24" s="68">
        <f t="shared" si="3"/>
        <v>9924013.4925957564</v>
      </c>
      <c r="M24" s="68">
        <f t="shared" si="3"/>
        <v>14731703.514647141</v>
      </c>
      <c r="N24" s="68">
        <f t="shared" si="3"/>
        <v>1526381.4221605256</v>
      </c>
      <c r="O24" s="68">
        <f t="shared" si="3"/>
        <v>1243473.0843256593</v>
      </c>
    </row>
    <row r="25" spans="1:15" s="58" customFormat="1" ht="15">
      <c r="A25" s="58">
        <f t="shared" si="0"/>
        <v>20</v>
      </c>
      <c r="B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s="58" customFormat="1" ht="15">
      <c r="A26" s="58">
        <f t="shared" si="0"/>
        <v>21</v>
      </c>
      <c r="B26" s="64"/>
      <c r="C26" s="63" t="s">
        <v>117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58" customFormat="1" ht="15">
      <c r="A27" s="58">
        <f t="shared" si="0"/>
        <v>22</v>
      </c>
      <c r="B27" s="64">
        <v>360.01</v>
      </c>
      <c r="C27" s="58" t="s">
        <v>118</v>
      </c>
      <c r="D27" s="58" t="s">
        <v>119</v>
      </c>
      <c r="E27" s="65">
        <v>1611005.2218968247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839671.1156547179</v>
      </c>
      <c r="L27" s="65">
        <v>742147.1022219439</v>
      </c>
      <c r="M27" s="65">
        <v>0</v>
      </c>
      <c r="N27" s="65">
        <v>0</v>
      </c>
      <c r="O27" s="65">
        <v>29187.004020162956</v>
      </c>
    </row>
    <row r="28" spans="1:15" s="58" customFormat="1" ht="15">
      <c r="A28" s="58">
        <f t="shared" si="0"/>
        <v>23</v>
      </c>
      <c r="B28" s="64">
        <v>360.02</v>
      </c>
      <c r="C28" s="58" t="s">
        <v>120</v>
      </c>
      <c r="D28" s="58" t="s">
        <v>121</v>
      </c>
      <c r="E28" s="65">
        <v>25360743.862269819</v>
      </c>
      <c r="F28" s="65">
        <v>11633232.282619096</v>
      </c>
      <c r="G28" s="65">
        <v>3490782.5358183002</v>
      </c>
      <c r="H28" s="65">
        <v>4086153.9757953873</v>
      </c>
      <c r="I28" s="65">
        <v>3068309.7057886785</v>
      </c>
      <c r="J28" s="65">
        <v>2613099.5980707547</v>
      </c>
      <c r="K28" s="65">
        <v>0</v>
      </c>
      <c r="L28" s="65">
        <v>0</v>
      </c>
      <c r="M28" s="65">
        <v>215101.11037855991</v>
      </c>
      <c r="N28" s="65">
        <v>251577.93575998323</v>
      </c>
      <c r="O28" s="65">
        <v>2486.7180390584958</v>
      </c>
    </row>
    <row r="29" spans="1:15" s="73" customFormat="1" ht="15">
      <c r="A29" s="73">
        <f t="shared" si="0"/>
        <v>24</v>
      </c>
      <c r="B29" s="74">
        <v>360.03</v>
      </c>
      <c r="C29" s="73" t="s">
        <v>122</v>
      </c>
      <c r="D29" s="73" t="s">
        <v>115</v>
      </c>
      <c r="E29" s="75">
        <v>51635827.149999961</v>
      </c>
      <c r="F29" s="75">
        <v>25270493.744430386</v>
      </c>
      <c r="G29" s="75">
        <v>5720465.2996894028</v>
      </c>
      <c r="H29" s="75">
        <v>6340940.2343273759</v>
      </c>
      <c r="I29" s="75">
        <v>4248963.4391752202</v>
      </c>
      <c r="J29" s="75">
        <v>2927450.1850717058</v>
      </c>
      <c r="K29" s="75">
        <v>1559236.9398208912</v>
      </c>
      <c r="L29" s="75">
        <v>1148562.2736118839</v>
      </c>
      <c r="M29" s="75">
        <v>3932451.7803065157</v>
      </c>
      <c r="N29" s="75">
        <v>176665.67753452994</v>
      </c>
      <c r="O29" s="75">
        <v>310597.57603204733</v>
      </c>
    </row>
    <row r="30" spans="1:15" s="58" customFormat="1" ht="15">
      <c r="A30" s="58">
        <f t="shared" si="0"/>
        <v>25</v>
      </c>
      <c r="B30" s="64">
        <v>361.01</v>
      </c>
      <c r="C30" s="58" t="s">
        <v>123</v>
      </c>
      <c r="D30" s="58" t="s">
        <v>124</v>
      </c>
      <c r="E30" s="65">
        <v>418047.02374747721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127564.21934371415</v>
      </c>
      <c r="L30" s="65">
        <v>162865.58496891646</v>
      </c>
      <c r="M30" s="65">
        <v>109085.18756944797</v>
      </c>
      <c r="N30" s="65">
        <v>0</v>
      </c>
      <c r="O30" s="65">
        <v>18532.031865398629</v>
      </c>
    </row>
    <row r="31" spans="1:15" s="58" customFormat="1" ht="15">
      <c r="A31" s="58">
        <f t="shared" si="0"/>
        <v>26</v>
      </c>
      <c r="B31" s="64">
        <v>361.02</v>
      </c>
      <c r="C31" s="58" t="s">
        <v>125</v>
      </c>
      <c r="D31" s="58" t="s">
        <v>126</v>
      </c>
      <c r="E31" s="65">
        <v>5167330.914169183</v>
      </c>
      <c r="F31" s="65">
        <v>2578481.6541262972</v>
      </c>
      <c r="G31" s="65">
        <v>713424.57210930239</v>
      </c>
      <c r="H31" s="65">
        <v>825951.89677954407</v>
      </c>
      <c r="I31" s="65">
        <v>575607.06793619203</v>
      </c>
      <c r="J31" s="65">
        <v>406997.23476439191</v>
      </c>
      <c r="K31" s="65">
        <v>0</v>
      </c>
      <c r="L31" s="65">
        <v>0</v>
      </c>
      <c r="M31" s="65">
        <v>22338.625014181227</v>
      </c>
      <c r="N31" s="65">
        <v>44246.983127075866</v>
      </c>
      <c r="O31" s="65">
        <v>282.8803121982906</v>
      </c>
    </row>
    <row r="32" spans="1:15" s="73" customFormat="1" ht="15">
      <c r="A32" s="73">
        <f t="shared" si="0"/>
        <v>27</v>
      </c>
      <c r="B32" s="74">
        <v>361.03</v>
      </c>
      <c r="C32" s="73" t="s">
        <v>127</v>
      </c>
      <c r="D32" s="73" t="s">
        <v>115</v>
      </c>
      <c r="E32" s="75">
        <v>2460704.5100000002</v>
      </c>
      <c r="F32" s="75">
        <v>1204264.9718035299</v>
      </c>
      <c r="G32" s="75">
        <v>272608.68159142538</v>
      </c>
      <c r="H32" s="75">
        <v>302177.40459396987</v>
      </c>
      <c r="I32" s="75">
        <v>202484.2841624468</v>
      </c>
      <c r="J32" s="75">
        <v>139507.59135280526</v>
      </c>
      <c r="K32" s="75">
        <v>74305.411218262423</v>
      </c>
      <c r="L32" s="75">
        <v>54734.71662383584</v>
      </c>
      <c r="M32" s="75">
        <v>187400.92616406907</v>
      </c>
      <c r="N32" s="75">
        <v>8419.0000134707607</v>
      </c>
      <c r="O32" s="75">
        <v>14801.522476184975</v>
      </c>
    </row>
    <row r="33" spans="1:15" s="58" customFormat="1" ht="15">
      <c r="A33" s="58">
        <f t="shared" si="0"/>
        <v>28</v>
      </c>
      <c r="B33" s="64">
        <v>362.01</v>
      </c>
      <c r="C33" s="58" t="s">
        <v>128</v>
      </c>
      <c r="D33" s="58" t="s">
        <v>129</v>
      </c>
      <c r="E33" s="65">
        <v>24960779.118660443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8518412.040495472</v>
      </c>
      <c r="L33" s="65">
        <v>9029279.0429240707</v>
      </c>
      <c r="M33" s="65">
        <v>6033070.0286804652</v>
      </c>
      <c r="N33" s="65">
        <v>0</v>
      </c>
      <c r="O33" s="65">
        <v>1380018.0065604341</v>
      </c>
    </row>
    <row r="34" spans="1:15" s="58" customFormat="1" ht="15">
      <c r="A34" s="58">
        <f t="shared" si="0"/>
        <v>29</v>
      </c>
      <c r="B34" s="64">
        <v>362.02</v>
      </c>
      <c r="C34" s="58" t="s">
        <v>130</v>
      </c>
      <c r="D34" s="58" t="s">
        <v>131</v>
      </c>
      <c r="E34" s="65">
        <v>307367962.5771727</v>
      </c>
      <c r="F34" s="65">
        <v>164721596.78962886</v>
      </c>
      <c r="G34" s="65">
        <v>43488811.924204059</v>
      </c>
      <c r="H34" s="65">
        <v>43132376.417747259</v>
      </c>
      <c r="I34" s="65">
        <v>27625110.520327926</v>
      </c>
      <c r="J34" s="65">
        <v>24424650.421001405</v>
      </c>
      <c r="K34" s="65">
        <v>0</v>
      </c>
      <c r="L34" s="65">
        <v>0</v>
      </c>
      <c r="M34" s="65">
        <v>1397488.1238597136</v>
      </c>
      <c r="N34" s="65">
        <v>2511580.6576591018</v>
      </c>
      <c r="O34" s="65">
        <v>66347.722744359446</v>
      </c>
    </row>
    <row r="35" spans="1:15" s="73" customFormat="1" ht="15">
      <c r="A35" s="73">
        <f t="shared" si="0"/>
        <v>30</v>
      </c>
      <c r="B35" s="74">
        <v>362.03</v>
      </c>
      <c r="C35" s="73" t="s">
        <v>132</v>
      </c>
      <c r="D35" s="73" t="s">
        <v>115</v>
      </c>
      <c r="E35" s="75">
        <v>222299815.5399999</v>
      </c>
      <c r="F35" s="75">
        <v>108793185.04325733</v>
      </c>
      <c r="G35" s="75">
        <v>24627442.826272719</v>
      </c>
      <c r="H35" s="75">
        <v>27298678.499839634</v>
      </c>
      <c r="I35" s="75">
        <v>18292411.313969932</v>
      </c>
      <c r="J35" s="75">
        <v>12603102.76919771</v>
      </c>
      <c r="K35" s="75">
        <v>6712743.9074119357</v>
      </c>
      <c r="L35" s="75">
        <v>4944729.1861601342</v>
      </c>
      <c r="M35" s="75">
        <v>16929782.161571968</v>
      </c>
      <c r="N35" s="75">
        <v>760571.67466475151</v>
      </c>
      <c r="O35" s="75">
        <v>1337168.1576537942</v>
      </c>
    </row>
    <row r="36" spans="1:15" s="58" customFormat="1" ht="15">
      <c r="A36" s="58">
        <f t="shared" si="0"/>
        <v>31</v>
      </c>
      <c r="B36" s="64">
        <v>364</v>
      </c>
      <c r="C36" s="58" t="s">
        <v>133</v>
      </c>
      <c r="D36" s="58" t="s">
        <v>134</v>
      </c>
      <c r="E36" s="65">
        <v>231436538.41791606</v>
      </c>
      <c r="F36" s="65">
        <v>160286645.26559517</v>
      </c>
      <c r="G36" s="65">
        <v>27523923.733123299</v>
      </c>
      <c r="H36" s="65">
        <v>21703602.260553055</v>
      </c>
      <c r="I36" s="65">
        <v>8792179.3340402562</v>
      </c>
      <c r="J36" s="65">
        <v>11810592.535393376</v>
      </c>
      <c r="K36" s="65">
        <v>0</v>
      </c>
      <c r="L36" s="65">
        <v>0</v>
      </c>
      <c r="M36" s="65">
        <v>451.99359109810086</v>
      </c>
      <c r="N36" s="65">
        <v>1221964.6735337155</v>
      </c>
      <c r="O36" s="65">
        <v>97178.622086091666</v>
      </c>
    </row>
    <row r="37" spans="1:15" s="73" customFormat="1" ht="15">
      <c r="A37" s="73">
        <f t="shared" si="0"/>
        <v>32</v>
      </c>
      <c r="B37" s="74">
        <v>364.01</v>
      </c>
      <c r="C37" s="73" t="s">
        <v>135</v>
      </c>
      <c r="D37" s="73" t="s">
        <v>115</v>
      </c>
      <c r="E37" s="75">
        <v>170912245.04999995</v>
      </c>
      <c r="F37" s="75">
        <v>83644187.723302126</v>
      </c>
      <c r="G37" s="75">
        <v>18934480.59349113</v>
      </c>
      <c r="H37" s="75">
        <v>20988224.47500515</v>
      </c>
      <c r="I37" s="75">
        <v>14063876.200050499</v>
      </c>
      <c r="J37" s="75">
        <v>9689727.2885584719</v>
      </c>
      <c r="K37" s="75">
        <v>5161003.5252370397</v>
      </c>
      <c r="L37" s="75">
        <v>3801689.0131823821</v>
      </c>
      <c r="M37" s="75">
        <v>13016236.969936026</v>
      </c>
      <c r="N37" s="75">
        <v>584755.37697871227</v>
      </c>
      <c r="O37" s="75">
        <v>1028063.8842584186</v>
      </c>
    </row>
    <row r="38" spans="1:15" s="58" customFormat="1" ht="15">
      <c r="A38" s="58">
        <f t="shared" si="0"/>
        <v>33</v>
      </c>
      <c r="B38" s="64">
        <v>365</v>
      </c>
      <c r="C38" s="58" t="s">
        <v>136</v>
      </c>
      <c r="D38" s="58" t="s">
        <v>137</v>
      </c>
      <c r="E38" s="65">
        <v>2527587.3601134373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1767081.2517617049</v>
      </c>
      <c r="L38" s="65">
        <v>0</v>
      </c>
      <c r="M38" s="65">
        <v>0</v>
      </c>
      <c r="N38" s="65">
        <v>0</v>
      </c>
      <c r="O38" s="65">
        <v>760506.10835173225</v>
      </c>
    </row>
    <row r="39" spans="1:15" s="58" customFormat="1" ht="15">
      <c r="A39" s="58">
        <f t="shared" si="0"/>
        <v>34</v>
      </c>
      <c r="B39" s="64">
        <v>365.01</v>
      </c>
      <c r="C39" s="58" t="s">
        <v>138</v>
      </c>
      <c r="D39" s="58" t="s">
        <v>134</v>
      </c>
      <c r="E39" s="65">
        <v>281983625.33155257</v>
      </c>
      <c r="F39" s="65">
        <v>195294181.43391207</v>
      </c>
      <c r="G39" s="65">
        <v>33535308.86121501</v>
      </c>
      <c r="H39" s="65">
        <v>26443795.305707276</v>
      </c>
      <c r="I39" s="65">
        <v>10712442.469654145</v>
      </c>
      <c r="J39" s="65">
        <v>14390094.680858668</v>
      </c>
      <c r="K39" s="65">
        <v>0</v>
      </c>
      <c r="L39" s="65">
        <v>0</v>
      </c>
      <c r="M39" s="65">
        <v>550.71162192340876</v>
      </c>
      <c r="N39" s="65">
        <v>1488848.8698699353</v>
      </c>
      <c r="O39" s="65">
        <v>118402.99871353284</v>
      </c>
    </row>
    <row r="40" spans="1:15" s="73" customFormat="1" ht="15">
      <c r="A40" s="73">
        <f t="shared" si="0"/>
        <v>35</v>
      </c>
      <c r="B40" s="74">
        <v>365.03</v>
      </c>
      <c r="C40" s="73" t="s">
        <v>139</v>
      </c>
      <c r="D40" s="73" t="s">
        <v>115</v>
      </c>
      <c r="E40" s="75">
        <v>131895724.17</v>
      </c>
      <c r="F40" s="75">
        <v>64549562.900825992</v>
      </c>
      <c r="G40" s="75">
        <v>14612042.741178215</v>
      </c>
      <c r="H40" s="75">
        <v>16196949.875437394</v>
      </c>
      <c r="I40" s="75">
        <v>10853319.114146696</v>
      </c>
      <c r="J40" s="75">
        <v>7477718.1550704278</v>
      </c>
      <c r="K40" s="75">
        <v>3982829.30053327</v>
      </c>
      <c r="L40" s="75">
        <v>2933824.4624668746</v>
      </c>
      <c r="M40" s="75">
        <v>10044839.096319852</v>
      </c>
      <c r="N40" s="75">
        <v>451265.11495033826</v>
      </c>
      <c r="O40" s="75">
        <v>793373.40907094488</v>
      </c>
    </row>
    <row r="41" spans="1:15" s="58" customFormat="1" ht="15">
      <c r="A41" s="58">
        <f t="shared" si="0"/>
        <v>36</v>
      </c>
      <c r="B41" s="64">
        <v>366</v>
      </c>
      <c r="C41" s="58" t="s">
        <v>140</v>
      </c>
      <c r="D41" s="58" t="s">
        <v>141</v>
      </c>
      <c r="E41" s="65">
        <v>551772558.7240262</v>
      </c>
      <c r="F41" s="65">
        <v>374571363.67080426</v>
      </c>
      <c r="G41" s="65">
        <v>64341256.170171484</v>
      </c>
      <c r="H41" s="65">
        <v>57332231.791725568</v>
      </c>
      <c r="I41" s="65">
        <v>25922433.358822387</v>
      </c>
      <c r="J41" s="65">
        <v>26041505.155967787</v>
      </c>
      <c r="K41" s="65">
        <v>0</v>
      </c>
      <c r="L41" s="65">
        <v>0</v>
      </c>
      <c r="M41" s="65">
        <v>84412.400793215173</v>
      </c>
      <c r="N41" s="65">
        <v>3382645.2794685094</v>
      </c>
      <c r="O41" s="65">
        <v>96710.896273021339</v>
      </c>
    </row>
    <row r="42" spans="1:15" s="73" customFormat="1" ht="15">
      <c r="A42" s="73">
        <f t="shared" si="0"/>
        <v>37</v>
      </c>
      <c r="B42" s="74">
        <v>366.01</v>
      </c>
      <c r="C42" s="73" t="s">
        <v>142</v>
      </c>
      <c r="D42" s="73" t="s">
        <v>143</v>
      </c>
      <c r="E42" s="75">
        <v>700574.85</v>
      </c>
      <c r="F42" s="75">
        <v>342860.24532929884</v>
      </c>
      <c r="G42" s="75">
        <v>77613.05164373864</v>
      </c>
      <c r="H42" s="75">
        <v>86031.414595493115</v>
      </c>
      <c r="I42" s="75">
        <v>57648.285857964926</v>
      </c>
      <c r="J42" s="75">
        <v>39718.507235902471</v>
      </c>
      <c r="K42" s="75">
        <v>21155.121269892948</v>
      </c>
      <c r="L42" s="75">
        <v>15583.246884257667</v>
      </c>
      <c r="M42" s="75">
        <v>53353.978587723126</v>
      </c>
      <c r="N42" s="75">
        <v>2396.9313046804123</v>
      </c>
      <c r="O42" s="75">
        <v>4214.0672910478461</v>
      </c>
    </row>
    <row r="43" spans="1:15" s="58" customFormat="1" ht="15">
      <c r="A43" s="58">
        <f t="shared" si="0"/>
        <v>38</v>
      </c>
      <c r="B43" s="64">
        <v>366.02</v>
      </c>
      <c r="C43" s="58" t="s">
        <v>144</v>
      </c>
      <c r="D43" s="58" t="s">
        <v>145</v>
      </c>
      <c r="E43" s="65">
        <v>25269502.763473723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22206200.792146683</v>
      </c>
      <c r="L43" s="65">
        <v>1801892.9831340155</v>
      </c>
      <c r="M43" s="65">
        <v>674698.9936847178</v>
      </c>
      <c r="N43" s="65">
        <v>0</v>
      </c>
      <c r="O43" s="65">
        <v>586709.99450830778</v>
      </c>
    </row>
    <row r="44" spans="1:15" s="58" customFormat="1" ht="15">
      <c r="A44" s="58">
        <f t="shared" si="0"/>
        <v>39</v>
      </c>
      <c r="B44" s="64">
        <v>367</v>
      </c>
      <c r="C44" s="58" t="s">
        <v>146</v>
      </c>
      <c r="D44" s="58" t="s">
        <v>141</v>
      </c>
      <c r="E44" s="65">
        <v>647702409.82999992</v>
      </c>
      <c r="F44" s="65">
        <v>439693440.83353209</v>
      </c>
      <c r="G44" s="65">
        <v>75527472.350710034</v>
      </c>
      <c r="H44" s="65">
        <v>67299875.837076172</v>
      </c>
      <c r="I44" s="65">
        <v>30429245.328897398</v>
      </c>
      <c r="J44" s="65">
        <v>30569018.662555404</v>
      </c>
      <c r="K44" s="65">
        <v>0</v>
      </c>
      <c r="L44" s="65">
        <v>0</v>
      </c>
      <c r="M44" s="65">
        <v>99088.137945343158</v>
      </c>
      <c r="N44" s="65">
        <v>3970743.8589885519</v>
      </c>
      <c r="O44" s="65">
        <v>113524.82029499578</v>
      </c>
    </row>
    <row r="45" spans="1:15" s="73" customFormat="1" ht="15">
      <c r="A45" s="73">
        <f t="shared" si="0"/>
        <v>40</v>
      </c>
      <c r="B45" s="74">
        <v>367.01</v>
      </c>
      <c r="C45" s="73" t="s">
        <v>147</v>
      </c>
      <c r="D45" s="73" t="s">
        <v>143</v>
      </c>
      <c r="E45" s="75">
        <v>2937079.22</v>
      </c>
      <c r="F45" s="75">
        <v>1437402.016245353</v>
      </c>
      <c r="G45" s="75">
        <v>325383.76332466345</v>
      </c>
      <c r="H45" s="75">
        <v>360676.77861348796</v>
      </c>
      <c r="I45" s="75">
        <v>241683.78648198501</v>
      </c>
      <c r="J45" s="75">
        <v>166515.25850805061</v>
      </c>
      <c r="K45" s="75">
        <v>88690.404855930232</v>
      </c>
      <c r="L45" s="75">
        <v>65330.964427117171</v>
      </c>
      <c r="M45" s="75">
        <v>223680.39876727888</v>
      </c>
      <c r="N45" s="75">
        <v>10048.857915388096</v>
      </c>
      <c r="O45" s="75">
        <v>17666.990860745744</v>
      </c>
    </row>
    <row r="46" spans="1:15" s="58" customFormat="1" ht="15">
      <c r="A46" s="58">
        <f t="shared" si="0"/>
        <v>41</v>
      </c>
      <c r="B46" s="64" t="s">
        <v>148</v>
      </c>
      <c r="C46" s="58" t="s">
        <v>149</v>
      </c>
      <c r="D46" s="58" t="s">
        <v>150</v>
      </c>
      <c r="E46" s="65">
        <v>138085648.79946673</v>
      </c>
      <c r="F46" s="65">
        <v>115994703.07019629</v>
      </c>
      <c r="G46" s="65">
        <v>19223368.268233776</v>
      </c>
      <c r="H46" s="65">
        <v>2692489.7379681799</v>
      </c>
      <c r="I46" s="65">
        <v>27159.771806846406</v>
      </c>
      <c r="J46" s="65">
        <v>0</v>
      </c>
      <c r="K46" s="65">
        <v>0</v>
      </c>
      <c r="L46" s="65">
        <v>0</v>
      </c>
      <c r="M46" s="65">
        <v>0</v>
      </c>
      <c r="N46" s="65">
        <v>147927.95126165348</v>
      </c>
      <c r="O46" s="65">
        <v>0</v>
      </c>
    </row>
    <row r="47" spans="1:15" s="58" customFormat="1" ht="15">
      <c r="A47" s="58">
        <f t="shared" si="0"/>
        <v>42</v>
      </c>
      <c r="B47" s="64" t="s">
        <v>151</v>
      </c>
      <c r="C47" s="58" t="s">
        <v>152</v>
      </c>
      <c r="D47" s="58" t="s">
        <v>150</v>
      </c>
      <c r="E47" s="65">
        <v>261219746.87699658</v>
      </c>
      <c r="F47" s="65">
        <v>169354594.1106315</v>
      </c>
      <c r="G47" s="65">
        <v>49946407.02000843</v>
      </c>
      <c r="H47" s="65">
        <v>33230543.521431331</v>
      </c>
      <c r="I47" s="65">
        <v>8620709.5474247783</v>
      </c>
      <c r="J47" s="65">
        <v>0</v>
      </c>
      <c r="K47" s="65">
        <v>0</v>
      </c>
      <c r="L47" s="65">
        <v>0</v>
      </c>
      <c r="M47" s="65">
        <v>0</v>
      </c>
      <c r="N47" s="65">
        <v>67492.6775005292</v>
      </c>
      <c r="O47" s="65">
        <v>0</v>
      </c>
    </row>
    <row r="48" spans="1:15" s="58" customFormat="1" ht="15">
      <c r="A48" s="58">
        <f t="shared" si="0"/>
        <v>43</v>
      </c>
      <c r="B48" s="64">
        <v>368.03</v>
      </c>
      <c r="C48" s="58" t="s">
        <v>153</v>
      </c>
      <c r="D48" s="58" t="s">
        <v>150</v>
      </c>
      <c r="E48" s="65">
        <v>3755940.9747866914</v>
      </c>
      <c r="F48" s="65">
        <v>0</v>
      </c>
      <c r="G48" s="65">
        <v>0</v>
      </c>
      <c r="H48" s="65">
        <v>0</v>
      </c>
      <c r="I48" s="65">
        <v>0</v>
      </c>
      <c r="J48" s="65">
        <v>1036927.9930391916</v>
      </c>
      <c r="K48" s="65">
        <v>2699615.9818777102</v>
      </c>
      <c r="L48" s="65">
        <v>0</v>
      </c>
      <c r="M48" s="65">
        <v>0</v>
      </c>
      <c r="N48" s="65">
        <v>0</v>
      </c>
      <c r="O48" s="65">
        <v>19396.999869789608</v>
      </c>
    </row>
    <row r="49" spans="1:15" s="58" customFormat="1" ht="15">
      <c r="A49" s="58">
        <f t="shared" si="0"/>
        <v>44</v>
      </c>
      <c r="B49" s="64" t="s">
        <v>154</v>
      </c>
      <c r="C49" s="58" t="s">
        <v>155</v>
      </c>
      <c r="D49" s="58" t="s">
        <v>156</v>
      </c>
      <c r="E49" s="65">
        <v>41858523.864762597</v>
      </c>
      <c r="F49" s="65">
        <v>36290664.085567445</v>
      </c>
      <c r="G49" s="65">
        <v>5353785.0139737306</v>
      </c>
      <c r="H49" s="65">
        <v>211755.53790154887</v>
      </c>
      <c r="I49" s="65">
        <v>2319.2273198741068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</row>
    <row r="50" spans="1:15" s="58" customFormat="1" ht="15">
      <c r="A50" s="58">
        <f t="shared" si="0"/>
        <v>45</v>
      </c>
      <c r="B50" s="64" t="s">
        <v>157</v>
      </c>
      <c r="C50" s="58" t="s">
        <v>158</v>
      </c>
      <c r="D50" s="58" t="s">
        <v>159</v>
      </c>
      <c r="E50" s="65">
        <v>136280318.41565341</v>
      </c>
      <c r="F50" s="65">
        <v>136280318.41565341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</row>
    <row r="51" spans="1:15" s="58" customFormat="1" ht="15">
      <c r="A51" s="58">
        <f t="shared" si="0"/>
        <v>46</v>
      </c>
      <c r="B51" s="64">
        <v>370</v>
      </c>
      <c r="C51" s="58" t="s">
        <v>160</v>
      </c>
      <c r="D51" s="58" t="s">
        <v>161</v>
      </c>
      <c r="E51" s="65">
        <v>127180593.16</v>
      </c>
      <c r="F51" s="65">
        <v>67649431.469226152</v>
      </c>
      <c r="G51" s="65">
        <v>29514490.411829323</v>
      </c>
      <c r="H51" s="65">
        <v>11591801.947966941</v>
      </c>
      <c r="I51" s="65">
        <v>1278561.8173046636</v>
      </c>
      <c r="J51" s="65">
        <v>15279600.521369996</v>
      </c>
      <c r="K51" s="65">
        <v>740902.54014279495</v>
      </c>
      <c r="L51" s="65">
        <v>556416.9958994668</v>
      </c>
      <c r="M51" s="65">
        <v>289800.51869763888</v>
      </c>
      <c r="N51" s="65">
        <v>0</v>
      </c>
      <c r="O51" s="65">
        <v>279586.93756301771</v>
      </c>
    </row>
    <row r="52" spans="1:15" s="58" customFormat="1" ht="15">
      <c r="A52" s="58">
        <f t="shared" si="0"/>
        <v>47</v>
      </c>
      <c r="B52" s="64">
        <v>372</v>
      </c>
      <c r="C52" s="58" t="s">
        <v>162</v>
      </c>
      <c r="D52" s="58" t="s">
        <v>163</v>
      </c>
      <c r="E52" s="65">
        <v>640774.60124999995</v>
      </c>
      <c r="F52" s="65">
        <v>635171.60473670939</v>
      </c>
      <c r="G52" s="65">
        <v>5602.9965132905463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</row>
    <row r="53" spans="1:15" s="58" customFormat="1" ht="15">
      <c r="A53" s="58">
        <f t="shared" si="0"/>
        <v>48</v>
      </c>
      <c r="B53" s="64">
        <v>373</v>
      </c>
      <c r="C53" s="58" t="s">
        <v>164</v>
      </c>
      <c r="D53" s="58" t="s">
        <v>165</v>
      </c>
      <c r="E53" s="65">
        <v>54753288.498333298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54753288.498333298</v>
      </c>
      <c r="O53" s="65">
        <v>0</v>
      </c>
    </row>
    <row r="54" spans="1:15" s="58" customFormat="1" ht="15">
      <c r="A54" s="58">
        <f t="shared" si="0"/>
        <v>49</v>
      </c>
      <c r="B54" s="64">
        <v>374</v>
      </c>
      <c r="C54" s="58" t="s">
        <v>166</v>
      </c>
      <c r="D54" s="58" t="s">
        <v>167</v>
      </c>
      <c r="E54" s="65">
        <v>4204447.6579166604</v>
      </c>
      <c r="F54" s="65">
        <v>2710668.7627676199</v>
      </c>
      <c r="G54" s="65">
        <v>482395.49577350402</v>
      </c>
      <c r="H54" s="65">
        <v>432146.60323332757</v>
      </c>
      <c r="I54" s="65">
        <v>207585.14886505392</v>
      </c>
      <c r="J54" s="65">
        <v>205761.48695941785</v>
      </c>
      <c r="K54" s="65">
        <v>68242.114769215623</v>
      </c>
      <c r="L54" s="65">
        <v>17700.458341075464</v>
      </c>
      <c r="M54" s="65">
        <v>49696.865720788868</v>
      </c>
      <c r="N54" s="65">
        <v>22823.394669040281</v>
      </c>
      <c r="O54" s="65">
        <v>7427.3268176168876</v>
      </c>
    </row>
    <row r="55" spans="1:15" s="58" customFormat="1">
      <c r="A55" s="66">
        <f t="shared" si="0"/>
        <v>50</v>
      </c>
      <c r="B55" s="67"/>
      <c r="C55" s="66" t="s">
        <v>107</v>
      </c>
      <c r="D55" s="66"/>
      <c r="E55" s="68">
        <f t="shared" ref="E55:O55" si="4">SUM(E27:E54)</f>
        <v>3456399344.4841638</v>
      </c>
      <c r="F55" s="68">
        <f t="shared" si="4"/>
        <v>2162936450.0941916</v>
      </c>
      <c r="G55" s="68">
        <f t="shared" si="4"/>
        <v>417717066.31087482</v>
      </c>
      <c r="H55" s="68">
        <f t="shared" si="4"/>
        <v>340556403.51629812</v>
      </c>
      <c r="I55" s="68">
        <f t="shared" si="4"/>
        <v>165222049.72203287</v>
      </c>
      <c r="J55" s="68">
        <f t="shared" si="4"/>
        <v>159821988.04497546</v>
      </c>
      <c r="K55" s="68">
        <f t="shared" si="4"/>
        <v>54567654.666539222</v>
      </c>
      <c r="L55" s="68">
        <f t="shared" si="4"/>
        <v>25274756.030845977</v>
      </c>
      <c r="M55" s="68">
        <f t="shared" si="4"/>
        <v>53363528.009210534</v>
      </c>
      <c r="N55" s="68">
        <f t="shared" si="4"/>
        <v>69857263.41353327</v>
      </c>
      <c r="O55" s="68">
        <f t="shared" si="4"/>
        <v>7082184.6756629003</v>
      </c>
    </row>
    <row r="56" spans="1:15" s="58" customFormat="1" ht="15">
      <c r="A56" s="58">
        <f t="shared" si="0"/>
        <v>51</v>
      </c>
      <c r="B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s="58" customFormat="1" ht="15">
      <c r="A57" s="58">
        <f t="shared" si="0"/>
        <v>52</v>
      </c>
      <c r="B57" s="64"/>
      <c r="C57" s="63" t="s">
        <v>84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s="58" customFormat="1" ht="15">
      <c r="A58" s="58">
        <f t="shared" si="0"/>
        <v>53</v>
      </c>
      <c r="B58" s="64">
        <v>389</v>
      </c>
      <c r="C58" s="58" t="s">
        <v>168</v>
      </c>
      <c r="D58" s="58" t="s">
        <v>169</v>
      </c>
      <c r="E58" s="65">
        <v>7549078</v>
      </c>
      <c r="F58" s="65">
        <v>4661509.8300899323</v>
      </c>
      <c r="G58" s="65">
        <v>899764.63972360326</v>
      </c>
      <c r="H58" s="65">
        <v>760947.2643466338</v>
      </c>
      <c r="I58" s="65">
        <v>447137.00705069734</v>
      </c>
      <c r="J58" s="65">
        <v>347661.77059325075</v>
      </c>
      <c r="K58" s="65">
        <v>169700.61090921512</v>
      </c>
      <c r="L58" s="65">
        <v>107888.72319824468</v>
      </c>
      <c r="M58" s="65">
        <v>61275.261073195346</v>
      </c>
      <c r="N58" s="65">
        <v>84356.060259209335</v>
      </c>
      <c r="O58" s="65">
        <v>8836.8327560181078</v>
      </c>
    </row>
    <row r="59" spans="1:15" s="58" customFormat="1" ht="15">
      <c r="A59" s="58">
        <f t="shared" si="0"/>
        <v>54</v>
      </c>
      <c r="B59" s="64">
        <v>390</v>
      </c>
      <c r="C59" s="58" t="s">
        <v>170</v>
      </c>
      <c r="D59" s="58" t="s">
        <v>169</v>
      </c>
      <c r="E59" s="65">
        <v>136331046</v>
      </c>
      <c r="F59" s="65">
        <v>84183593.158719882</v>
      </c>
      <c r="G59" s="65">
        <v>16249117.373980235</v>
      </c>
      <c r="H59" s="65">
        <v>13742173.083814353</v>
      </c>
      <c r="I59" s="65">
        <v>8074980.2660047943</v>
      </c>
      <c r="J59" s="65">
        <v>6278527.3697251379</v>
      </c>
      <c r="K59" s="65">
        <v>3064673.8306442597</v>
      </c>
      <c r="L59" s="65">
        <v>1948394.5569539967</v>
      </c>
      <c r="M59" s="65">
        <v>1106588.1735533539</v>
      </c>
      <c r="N59" s="65">
        <v>1523411.1942646557</v>
      </c>
      <c r="O59" s="65">
        <v>159586.99233933087</v>
      </c>
    </row>
    <row r="60" spans="1:15" s="58" customFormat="1" ht="15">
      <c r="A60" s="58">
        <f t="shared" si="0"/>
        <v>55</v>
      </c>
      <c r="B60" s="64">
        <v>391</v>
      </c>
      <c r="C60" s="58" t="s">
        <v>171</v>
      </c>
      <c r="D60" s="58" t="s">
        <v>169</v>
      </c>
      <c r="E60" s="65">
        <v>60368671</v>
      </c>
      <c r="F60" s="65">
        <v>37277287.808652267</v>
      </c>
      <c r="G60" s="65">
        <v>7195262.1913441261</v>
      </c>
      <c r="H60" s="65">
        <v>6085163.6517322985</v>
      </c>
      <c r="I60" s="65">
        <v>3575677.3039791388</v>
      </c>
      <c r="J60" s="65">
        <v>2780191.0442866567</v>
      </c>
      <c r="K60" s="65">
        <v>1357066.4322818518</v>
      </c>
      <c r="L60" s="65">
        <v>862767.45787563722</v>
      </c>
      <c r="M60" s="65">
        <v>490007.66400437732</v>
      </c>
      <c r="N60" s="65">
        <v>674580.82280304725</v>
      </c>
      <c r="O60" s="65">
        <v>70666.623040599166</v>
      </c>
    </row>
    <row r="61" spans="1:15" s="58" customFormat="1" ht="15">
      <c r="A61" s="58">
        <f t="shared" si="0"/>
        <v>56</v>
      </c>
      <c r="B61" s="64">
        <v>392</v>
      </c>
      <c r="C61" s="58" t="s">
        <v>172</v>
      </c>
      <c r="D61" s="58" t="s">
        <v>169</v>
      </c>
      <c r="E61" s="65">
        <v>12487124</v>
      </c>
      <c r="F61" s="65">
        <v>7710723.2532968819</v>
      </c>
      <c r="G61" s="65">
        <v>1488323.8227296048</v>
      </c>
      <c r="H61" s="65">
        <v>1258702.4332451187</v>
      </c>
      <c r="I61" s="65">
        <v>739620.81886436092</v>
      </c>
      <c r="J61" s="65">
        <v>575076.27281867736</v>
      </c>
      <c r="K61" s="65">
        <v>280706.1433593774</v>
      </c>
      <c r="L61" s="65">
        <v>178461.51076703114</v>
      </c>
      <c r="M61" s="65">
        <v>101356.98467460045</v>
      </c>
      <c r="N61" s="65">
        <v>139535.52799536832</v>
      </c>
      <c r="O61" s="65">
        <v>14617.23224897926</v>
      </c>
    </row>
    <row r="62" spans="1:15" s="58" customFormat="1" ht="15">
      <c r="A62" s="58">
        <f t="shared" si="0"/>
        <v>57</v>
      </c>
      <c r="B62" s="64">
        <v>393</v>
      </c>
      <c r="C62" s="58" t="s">
        <v>173</v>
      </c>
      <c r="D62" s="58" t="s">
        <v>174</v>
      </c>
      <c r="E62" s="65">
        <v>618669</v>
      </c>
      <c r="F62" s="65">
        <v>356655.59938276466</v>
      </c>
      <c r="G62" s="65">
        <v>74561.5715173606</v>
      </c>
      <c r="H62" s="65">
        <v>72055.015758715919</v>
      </c>
      <c r="I62" s="65">
        <v>42833.450881367055</v>
      </c>
      <c r="J62" s="65">
        <v>33508.036262227288</v>
      </c>
      <c r="K62" s="65">
        <v>15196.231248350072</v>
      </c>
      <c r="L62" s="65">
        <v>9901.7910691645229</v>
      </c>
      <c r="M62" s="65">
        <v>5899.8829909268979</v>
      </c>
      <c r="N62" s="65">
        <v>7238.6576699282841</v>
      </c>
      <c r="O62" s="65">
        <v>818.76321919465249</v>
      </c>
    </row>
    <row r="63" spans="1:15" s="58" customFormat="1" ht="15">
      <c r="A63" s="58">
        <f t="shared" si="0"/>
        <v>58</v>
      </c>
      <c r="B63" s="64">
        <v>394</v>
      </c>
      <c r="C63" s="58" t="s">
        <v>175</v>
      </c>
      <c r="D63" s="58" t="s">
        <v>176</v>
      </c>
      <c r="E63" s="65">
        <v>6254753</v>
      </c>
      <c r="F63" s="65">
        <v>3590596.6642682673</v>
      </c>
      <c r="G63" s="65">
        <v>753663.06756068813</v>
      </c>
      <c r="H63" s="65">
        <v>733862.28265478113</v>
      </c>
      <c r="I63" s="65">
        <v>439512.38420829293</v>
      </c>
      <c r="J63" s="65">
        <v>341143.35631834861</v>
      </c>
      <c r="K63" s="65">
        <v>156282.98982513603</v>
      </c>
      <c r="L63" s="65">
        <v>102734.90390076931</v>
      </c>
      <c r="M63" s="65">
        <v>58271.196715321239</v>
      </c>
      <c r="N63" s="65">
        <v>70597.7965154876</v>
      </c>
      <c r="O63" s="65">
        <v>8088.3580329076785</v>
      </c>
    </row>
    <row r="64" spans="1:15" s="58" customFormat="1" ht="15">
      <c r="A64" s="58">
        <f t="shared" si="0"/>
        <v>59</v>
      </c>
      <c r="B64" s="64">
        <v>395</v>
      </c>
      <c r="C64" s="58" t="s">
        <v>177</v>
      </c>
      <c r="D64" s="58" t="s">
        <v>176</v>
      </c>
      <c r="E64" s="65">
        <v>10399480</v>
      </c>
      <c r="F64" s="65">
        <v>5969914.1114164796</v>
      </c>
      <c r="G64" s="65">
        <v>1253079.6976053291</v>
      </c>
      <c r="H64" s="65">
        <v>1220157.8753346044</v>
      </c>
      <c r="I64" s="65">
        <v>730756.31433031138</v>
      </c>
      <c r="J64" s="65">
        <v>567202.81538943911</v>
      </c>
      <c r="K64" s="65">
        <v>259844.28594169999</v>
      </c>
      <c r="L64" s="65">
        <v>170812.4331077458</v>
      </c>
      <c r="M64" s="65">
        <v>96884.744260412655</v>
      </c>
      <c r="N64" s="65">
        <v>117379.59483082432</v>
      </c>
      <c r="O64" s="65">
        <v>13448.127783153504</v>
      </c>
    </row>
    <row r="65" spans="1:15" s="58" customFormat="1" ht="15">
      <c r="A65" s="58">
        <f t="shared" si="0"/>
        <v>60</v>
      </c>
      <c r="B65" s="64">
        <v>396</v>
      </c>
      <c r="C65" s="58" t="s">
        <v>178</v>
      </c>
      <c r="D65" s="58" t="s">
        <v>176</v>
      </c>
      <c r="E65" s="65">
        <v>5795732</v>
      </c>
      <c r="F65" s="65">
        <v>3327091.5711927954</v>
      </c>
      <c r="G65" s="65">
        <v>698353.58132921357</v>
      </c>
      <c r="H65" s="65">
        <v>680005.92752029689</v>
      </c>
      <c r="I65" s="65">
        <v>407257.64703295199</v>
      </c>
      <c r="J65" s="65">
        <v>316107.68111892755</v>
      </c>
      <c r="K65" s="65">
        <v>144813.76405834337</v>
      </c>
      <c r="L65" s="65">
        <v>95195.440979781881</v>
      </c>
      <c r="M65" s="65">
        <v>53994.816339075616</v>
      </c>
      <c r="N65" s="65">
        <v>65416.797177170694</v>
      </c>
      <c r="O65" s="65">
        <v>7494.7732514425561</v>
      </c>
    </row>
    <row r="66" spans="1:15" s="58" customFormat="1" ht="15">
      <c r="A66" s="58">
        <f t="shared" si="0"/>
        <v>61</v>
      </c>
      <c r="B66" s="64">
        <v>397</v>
      </c>
      <c r="C66" s="58" t="s">
        <v>179</v>
      </c>
      <c r="D66" s="58" t="s">
        <v>169</v>
      </c>
      <c r="E66" s="65">
        <v>58817546</v>
      </c>
      <c r="F66" s="65">
        <v>36319477.538948037</v>
      </c>
      <c r="G66" s="65">
        <v>7010385.6505544744</v>
      </c>
      <c r="H66" s="65">
        <v>5928810.210237897</v>
      </c>
      <c r="I66" s="65">
        <v>3483803.1188055961</v>
      </c>
      <c r="J66" s="65">
        <v>2708756.2460356047</v>
      </c>
      <c r="K66" s="65">
        <v>1322197.6893576756</v>
      </c>
      <c r="L66" s="65">
        <v>840599.33406358026</v>
      </c>
      <c r="M66" s="65">
        <v>477417.30670085497</v>
      </c>
      <c r="N66" s="65">
        <v>657248.00494508282</v>
      </c>
      <c r="O66" s="65">
        <v>68850.900351195451</v>
      </c>
    </row>
    <row r="67" spans="1:15" s="58" customFormat="1" ht="15">
      <c r="A67" s="58">
        <f t="shared" si="0"/>
        <v>62</v>
      </c>
      <c r="B67" s="64">
        <v>398</v>
      </c>
      <c r="C67" s="58" t="s">
        <v>180</v>
      </c>
      <c r="D67" s="58" t="s">
        <v>169</v>
      </c>
      <c r="E67" s="65">
        <v>815052</v>
      </c>
      <c r="F67" s="65">
        <v>503289.66133804142</v>
      </c>
      <c r="G67" s="65">
        <v>97144.971761584951</v>
      </c>
      <c r="H67" s="65">
        <v>82157.263403590812</v>
      </c>
      <c r="I67" s="65">
        <v>48276.082439562153</v>
      </c>
      <c r="J67" s="65">
        <v>37536.030419286988</v>
      </c>
      <c r="K67" s="65">
        <v>18322.081494293423</v>
      </c>
      <c r="L67" s="65">
        <v>11648.431718439751</v>
      </c>
      <c r="M67" s="65">
        <v>6615.7117582080919</v>
      </c>
      <c r="N67" s="65">
        <v>9107.678530595269</v>
      </c>
      <c r="O67" s="65">
        <v>954.0871363970632</v>
      </c>
    </row>
    <row r="68" spans="1:15" s="58" customFormat="1" ht="15">
      <c r="A68" s="58">
        <f t="shared" si="0"/>
        <v>63</v>
      </c>
      <c r="B68" s="64">
        <v>399</v>
      </c>
      <c r="C68" s="58" t="s">
        <v>181</v>
      </c>
      <c r="D68" s="58" t="s">
        <v>169</v>
      </c>
      <c r="E68" s="65">
        <v>41998</v>
      </c>
      <c r="F68" s="65">
        <v>25933.510005343298</v>
      </c>
      <c r="G68" s="65">
        <v>5005.6861697695913</v>
      </c>
      <c r="H68" s="65">
        <v>4233.3995234954418</v>
      </c>
      <c r="I68" s="65">
        <v>2487.5700081672476</v>
      </c>
      <c r="J68" s="65">
        <v>1934.156600498146</v>
      </c>
      <c r="K68" s="65">
        <v>944.10022746687957</v>
      </c>
      <c r="L68" s="65">
        <v>600.22039736241697</v>
      </c>
      <c r="M68" s="65">
        <v>340.89439989255084</v>
      </c>
      <c r="N68" s="65">
        <v>469.30046540336099</v>
      </c>
      <c r="O68" s="65">
        <v>49.162202601065772</v>
      </c>
    </row>
    <row r="69" spans="1:15" s="58" customFormat="1">
      <c r="A69" s="66">
        <f t="shared" si="0"/>
        <v>64</v>
      </c>
      <c r="B69" s="67"/>
      <c r="C69" s="66" t="s">
        <v>107</v>
      </c>
      <c r="D69" s="66"/>
      <c r="E69" s="68">
        <f>SUM(E58:E68)</f>
        <v>299479149</v>
      </c>
      <c r="F69" s="68">
        <f t="shared" ref="F69:O69" si="5">SUM(F58:F68)</f>
        <v>183926072.70731068</v>
      </c>
      <c r="G69" s="68">
        <f t="shared" si="5"/>
        <v>35724662.254275985</v>
      </c>
      <c r="H69" s="68">
        <f t="shared" si="5"/>
        <v>30568268.407571789</v>
      </c>
      <c r="I69" s="68">
        <f t="shared" si="5"/>
        <v>17992341.963605236</v>
      </c>
      <c r="J69" s="68">
        <f t="shared" si="5"/>
        <v>13987644.779568054</v>
      </c>
      <c r="K69" s="68">
        <f t="shared" si="5"/>
        <v>6789748.1593476692</v>
      </c>
      <c r="L69" s="68">
        <f t="shared" si="5"/>
        <v>4329004.804031753</v>
      </c>
      <c r="M69" s="68">
        <f t="shared" si="5"/>
        <v>2458652.6364702187</v>
      </c>
      <c r="N69" s="68">
        <f t="shared" si="5"/>
        <v>3349341.4354567737</v>
      </c>
      <c r="O69" s="68">
        <f t="shared" si="5"/>
        <v>353411.85236181942</v>
      </c>
    </row>
    <row r="70" spans="1:15" s="58" customFormat="1" ht="15">
      <c r="A70" s="58">
        <f t="shared" si="0"/>
        <v>65</v>
      </c>
      <c r="B70" s="64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 s="58" customFormat="1">
      <c r="A71" s="66">
        <f t="shared" ref="A71:A134" si="6">+A70+1</f>
        <v>66</v>
      </c>
      <c r="B71" s="67"/>
      <c r="C71" s="66" t="s">
        <v>182</v>
      </c>
      <c r="D71" s="66"/>
      <c r="E71" s="68">
        <f t="shared" ref="E71:O71" si="7">SUM(E69,E55,E24,E18,E12)</f>
        <v>7629582517.4841633</v>
      </c>
      <c r="F71" s="68">
        <f t="shared" si="7"/>
        <v>4412476260.0149164</v>
      </c>
      <c r="G71" s="68">
        <f t="shared" si="7"/>
        <v>918986590.18923271</v>
      </c>
      <c r="H71" s="68">
        <f t="shared" si="7"/>
        <v>883239532.77283096</v>
      </c>
      <c r="I71" s="68">
        <f t="shared" si="7"/>
        <v>525320851.0524537</v>
      </c>
      <c r="J71" s="68">
        <f t="shared" si="7"/>
        <v>410384118.23161209</v>
      </c>
      <c r="K71" s="68">
        <f t="shared" si="7"/>
        <v>187021087.44513458</v>
      </c>
      <c r="L71" s="68">
        <f t="shared" si="7"/>
        <v>121871394.57655326</v>
      </c>
      <c r="M71" s="68">
        <f t="shared" si="7"/>
        <v>71676673.226080596</v>
      </c>
      <c r="N71" s="68">
        <f t="shared" si="7"/>
        <v>88622997.829034254</v>
      </c>
      <c r="O71" s="68">
        <f t="shared" si="7"/>
        <v>9983012.1463161036</v>
      </c>
    </row>
    <row r="72" spans="1:15" s="58" customFormat="1" ht="15">
      <c r="A72" s="58">
        <f t="shared" si="6"/>
        <v>67</v>
      </c>
      <c r="B72" s="64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</row>
    <row r="73" spans="1:15" s="58" customFormat="1" ht="15">
      <c r="A73" s="58">
        <f t="shared" si="6"/>
        <v>68</v>
      </c>
      <c r="B73" s="64"/>
      <c r="C73" s="63" t="s">
        <v>183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 s="58" customFormat="1" ht="15">
      <c r="A74" s="58">
        <f t="shared" si="6"/>
        <v>69</v>
      </c>
      <c r="B74" s="64"/>
      <c r="C74" s="63" t="s">
        <v>103</v>
      </c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 s="58" customFormat="1" ht="15">
      <c r="A75" s="58">
        <f t="shared" si="6"/>
        <v>70</v>
      </c>
      <c r="B75" s="64">
        <v>111</v>
      </c>
      <c r="C75" s="58" t="s">
        <v>184</v>
      </c>
      <c r="D75" s="58" t="s">
        <v>105</v>
      </c>
      <c r="E75" s="65">
        <v>-3373943</v>
      </c>
      <c r="F75" s="65">
        <v>-1796659.5850368694</v>
      </c>
      <c r="G75" s="65">
        <v>-407329.83488335664</v>
      </c>
      <c r="H75" s="65">
        <v>-451700.29925564252</v>
      </c>
      <c r="I75" s="65">
        <v>-302757.14969654247</v>
      </c>
      <c r="J75" s="65">
        <v>-208730.05595513841</v>
      </c>
      <c r="K75" s="65">
        <v>-111136.54933528195</v>
      </c>
      <c r="L75" s="65">
        <v>-81873.357361034839</v>
      </c>
      <c r="M75" s="65">
        <v>0</v>
      </c>
      <c r="N75" s="65">
        <v>-12592.198268378965</v>
      </c>
      <c r="O75" s="65">
        <v>-1163.9702077549614</v>
      </c>
    </row>
    <row r="76" spans="1:15" s="58" customFormat="1" ht="15">
      <c r="A76" s="58">
        <f t="shared" si="6"/>
        <v>71</v>
      </c>
      <c r="B76" s="64">
        <v>111.01</v>
      </c>
      <c r="C76" s="58" t="s">
        <v>185</v>
      </c>
      <c r="D76" s="58" t="s">
        <v>106</v>
      </c>
      <c r="E76" s="65">
        <v>-92452881</v>
      </c>
      <c r="F76" s="65">
        <v>-56780231.176649809</v>
      </c>
      <c r="G76" s="65">
        <v>-11028640.755753487</v>
      </c>
      <c r="H76" s="65">
        <v>-9436798.8252207004</v>
      </c>
      <c r="I76" s="65">
        <v>-5554456.3153293263</v>
      </c>
      <c r="J76" s="65">
        <v>-4318157.249323816</v>
      </c>
      <c r="K76" s="65">
        <v>-2096078.4104409865</v>
      </c>
      <c r="L76" s="65">
        <v>-1336416.8000743724</v>
      </c>
      <c r="M76" s="65">
        <v>-759016.17985403549</v>
      </c>
      <c r="N76" s="65">
        <v>-1033982.7203150438</v>
      </c>
      <c r="O76" s="65">
        <v>-109102.5670384714</v>
      </c>
    </row>
    <row r="77" spans="1:15" s="58" customFormat="1">
      <c r="A77" s="66">
        <f>+A76+1</f>
        <v>72</v>
      </c>
      <c r="B77" s="67"/>
      <c r="C77" s="66" t="s">
        <v>107</v>
      </c>
      <c r="D77" s="66"/>
      <c r="E77" s="68">
        <f t="shared" ref="E77:O77" si="8">SUM(E75:E76)</f>
        <v>-95826824</v>
      </c>
      <c r="F77" s="68">
        <f t="shared" si="8"/>
        <v>-58576890.761686675</v>
      </c>
      <c r="G77" s="68">
        <f t="shared" si="8"/>
        <v>-11435970.590636844</v>
      </c>
      <c r="H77" s="68">
        <f t="shared" si="8"/>
        <v>-9888499.1244763434</v>
      </c>
      <c r="I77" s="68">
        <f t="shared" si="8"/>
        <v>-5857213.4650258692</v>
      </c>
      <c r="J77" s="68">
        <f t="shared" si="8"/>
        <v>-4526887.3052789541</v>
      </c>
      <c r="K77" s="68">
        <f t="shared" si="8"/>
        <v>-2207214.9597762683</v>
      </c>
      <c r="L77" s="68">
        <f t="shared" si="8"/>
        <v>-1418290.1574354074</v>
      </c>
      <c r="M77" s="68">
        <f t="shared" si="8"/>
        <v>-759016.17985403549</v>
      </c>
      <c r="N77" s="68">
        <f t="shared" si="8"/>
        <v>-1046574.9185834228</v>
      </c>
      <c r="O77" s="68">
        <f t="shared" si="8"/>
        <v>-110266.53724622636</v>
      </c>
    </row>
    <row r="78" spans="1:15" s="58" customFormat="1" ht="15">
      <c r="A78" s="58">
        <f t="shared" si="6"/>
        <v>73</v>
      </c>
      <c r="B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1:15" s="58" customFormat="1" ht="15">
      <c r="A79" s="58">
        <f t="shared" si="6"/>
        <v>74</v>
      </c>
      <c r="B79" s="64"/>
      <c r="C79" s="63" t="s">
        <v>104</v>
      </c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5" s="58" customFormat="1" ht="15">
      <c r="A80" s="58">
        <f t="shared" si="6"/>
        <v>75</v>
      </c>
      <c r="B80" s="64">
        <v>108.01</v>
      </c>
      <c r="C80" s="58" t="s">
        <v>186</v>
      </c>
      <c r="D80" s="58" t="s">
        <v>105</v>
      </c>
      <c r="E80" s="65">
        <v>-645044172</v>
      </c>
      <c r="F80" s="65">
        <v>-343492701.09067374</v>
      </c>
      <c r="G80" s="65">
        <v>-77874977.755472317</v>
      </c>
      <c r="H80" s="65">
        <v>-86357903.949624568</v>
      </c>
      <c r="I80" s="65">
        <v>-57882345.654057078</v>
      </c>
      <c r="J80" s="65">
        <v>-39905862.69984287</v>
      </c>
      <c r="K80" s="65">
        <v>-21247538.397926137</v>
      </c>
      <c r="L80" s="65">
        <v>-15652882.1049463</v>
      </c>
      <c r="M80" s="65">
        <v>0</v>
      </c>
      <c r="N80" s="65">
        <v>-2407427.7798072891</v>
      </c>
      <c r="O80" s="65">
        <v>-222532.56764976971</v>
      </c>
    </row>
    <row r="81" spans="1:15" s="58" customFormat="1" ht="15">
      <c r="A81" s="58">
        <f t="shared" si="6"/>
        <v>76</v>
      </c>
      <c r="B81" s="64">
        <v>108.02</v>
      </c>
      <c r="C81" s="58" t="s">
        <v>187</v>
      </c>
      <c r="D81" s="58" t="s">
        <v>105</v>
      </c>
      <c r="E81" s="65">
        <v>-144523308</v>
      </c>
      <c r="F81" s="65">
        <v>-76960158.064150959</v>
      </c>
      <c r="G81" s="65">
        <v>-17448028.963274274</v>
      </c>
      <c r="H81" s="65">
        <v>-19348643.848759569</v>
      </c>
      <c r="I81" s="65">
        <v>-12968643.748514872</v>
      </c>
      <c r="J81" s="65">
        <v>-8940980.379829092</v>
      </c>
      <c r="K81" s="65">
        <v>-4760549.2296817545</v>
      </c>
      <c r="L81" s="65">
        <v>-3507056.4152633604</v>
      </c>
      <c r="M81" s="65">
        <v>0</v>
      </c>
      <c r="N81" s="65">
        <v>-539388.52812214068</v>
      </c>
      <c r="O81" s="65">
        <v>-49858.822403992672</v>
      </c>
    </row>
    <row r="82" spans="1:15" s="58" customFormat="1" ht="15">
      <c r="A82" s="58">
        <f t="shared" si="6"/>
        <v>77</v>
      </c>
      <c r="B82" s="64">
        <v>108.03</v>
      </c>
      <c r="C82" s="58" t="s">
        <v>188</v>
      </c>
      <c r="D82" s="58" t="s">
        <v>105</v>
      </c>
      <c r="E82" s="65">
        <v>-380319711</v>
      </c>
      <c r="F82" s="65">
        <v>-202524184.35836112</v>
      </c>
      <c r="G82" s="65">
        <v>-45915288.161215506</v>
      </c>
      <c r="H82" s="65">
        <v>-50916843.3703591</v>
      </c>
      <c r="I82" s="65">
        <v>-34127580.601027571</v>
      </c>
      <c r="J82" s="65">
        <v>-23528599.788992312</v>
      </c>
      <c r="K82" s="65">
        <v>-12527603.556056421</v>
      </c>
      <c r="L82" s="65">
        <v>-9228979.7457006536</v>
      </c>
      <c r="M82" s="65">
        <v>0</v>
      </c>
      <c r="N82" s="65">
        <v>-1419425.6412407053</v>
      </c>
      <c r="O82" s="65">
        <v>-131205.77704661188</v>
      </c>
    </row>
    <row r="83" spans="1:15" s="58" customFormat="1">
      <c r="A83" s="66">
        <f t="shared" si="6"/>
        <v>78</v>
      </c>
      <c r="B83" s="67"/>
      <c r="C83" s="66" t="s">
        <v>107</v>
      </c>
      <c r="D83" s="66"/>
      <c r="E83" s="68">
        <f>SUM(E80:E82)</f>
        <v>-1169887191</v>
      </c>
      <c r="F83" s="68">
        <f t="shared" ref="F83:O83" si="9">SUM(F80:F82)</f>
        <v>-622977043.51318586</v>
      </c>
      <c r="G83" s="68">
        <f t="shared" si="9"/>
        <v>-141238294.87996209</v>
      </c>
      <c r="H83" s="68">
        <f t="shared" si="9"/>
        <v>-156623391.16874322</v>
      </c>
      <c r="I83" s="68">
        <f t="shared" si="9"/>
        <v>-104978570.00359952</v>
      </c>
      <c r="J83" s="68">
        <f t="shared" si="9"/>
        <v>-72375442.86866428</v>
      </c>
      <c r="K83" s="68">
        <f t="shared" si="9"/>
        <v>-38535691.183664307</v>
      </c>
      <c r="L83" s="68">
        <f t="shared" si="9"/>
        <v>-28388918.265910316</v>
      </c>
      <c r="M83" s="68">
        <f t="shared" si="9"/>
        <v>0</v>
      </c>
      <c r="N83" s="68">
        <f t="shared" si="9"/>
        <v>-4366241.949170135</v>
      </c>
      <c r="O83" s="68">
        <f t="shared" si="9"/>
        <v>-403597.16710037424</v>
      </c>
    </row>
    <row r="84" spans="1:15" s="58" customFormat="1" ht="15">
      <c r="A84" s="58">
        <f t="shared" si="6"/>
        <v>79</v>
      </c>
      <c r="B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</row>
    <row r="85" spans="1:15" s="58" customFormat="1" ht="15">
      <c r="A85" s="58">
        <f t="shared" si="6"/>
        <v>80</v>
      </c>
      <c r="B85" s="64"/>
      <c r="C85" s="63" t="s">
        <v>189</v>
      </c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</row>
    <row r="86" spans="1:15" s="58" customFormat="1" ht="15">
      <c r="A86" s="58">
        <f t="shared" si="6"/>
        <v>81</v>
      </c>
      <c r="B86" s="64" t="s">
        <v>190</v>
      </c>
      <c r="C86" s="58" t="s">
        <v>191</v>
      </c>
      <c r="D86" s="58" t="s">
        <v>109</v>
      </c>
      <c r="E86" s="65">
        <v>-95119778</v>
      </c>
      <c r="F86" s="65">
        <v>-50652266.760368846</v>
      </c>
      <c r="G86" s="65">
        <v>-11483633.086534521</v>
      </c>
      <c r="H86" s="65">
        <v>-12734545.956387019</v>
      </c>
      <c r="I86" s="65">
        <v>-8535471.0696202889</v>
      </c>
      <c r="J86" s="65">
        <v>-5884615.2956289854</v>
      </c>
      <c r="K86" s="65">
        <v>-3133213.5428660372</v>
      </c>
      <c r="L86" s="65">
        <v>-2308211.957432684</v>
      </c>
      <c r="M86" s="65">
        <v>0</v>
      </c>
      <c r="N86" s="65">
        <v>-355005.1390376754</v>
      </c>
      <c r="O86" s="65">
        <v>-32815.192123952838</v>
      </c>
    </row>
    <row r="87" spans="1:15" s="58" customFormat="1" ht="15">
      <c r="A87" s="58">
        <f t="shared" si="6"/>
        <v>82</v>
      </c>
      <c r="B87" s="64" t="s">
        <v>192</v>
      </c>
      <c r="C87" s="58" t="s">
        <v>193</v>
      </c>
      <c r="D87" s="58" t="s">
        <v>115</v>
      </c>
      <c r="E87" s="65">
        <v>-52064525</v>
      </c>
      <c r="F87" s="65">
        <v>-25480297.807512522</v>
      </c>
      <c r="G87" s="65">
        <v>-5767958.5095464401</v>
      </c>
      <c r="H87" s="65">
        <v>-6393584.8339294735</v>
      </c>
      <c r="I87" s="65">
        <v>-4284239.7500554891</v>
      </c>
      <c r="J87" s="65">
        <v>-2951754.8523849021</v>
      </c>
      <c r="K87" s="65">
        <v>-1572182.2446728898</v>
      </c>
      <c r="L87" s="65">
        <v>-1158098.0204850424</v>
      </c>
      <c r="M87" s="65">
        <v>-3965100.3058844828</v>
      </c>
      <c r="N87" s="65">
        <v>-178132.41488160181</v>
      </c>
      <c r="O87" s="65">
        <v>-313176.26064715692</v>
      </c>
    </row>
    <row r="88" spans="1:15" s="58" customFormat="1" ht="15">
      <c r="A88" s="58">
        <f t="shared" si="6"/>
        <v>83</v>
      </c>
      <c r="B88" s="64" t="s">
        <v>194</v>
      </c>
      <c r="C88" s="58" t="s">
        <v>195</v>
      </c>
      <c r="D88" s="58" t="s">
        <v>115</v>
      </c>
      <c r="E88" s="65">
        <v>-3100548</v>
      </c>
      <c r="F88" s="65">
        <v>-1517403.3837144841</v>
      </c>
      <c r="G88" s="65">
        <v>-343493.62105689425</v>
      </c>
      <c r="H88" s="65">
        <v>-380750.93683598121</v>
      </c>
      <c r="I88" s="65">
        <v>-255135.16138973797</v>
      </c>
      <c r="J88" s="65">
        <v>-175782.9847492569</v>
      </c>
      <c r="K88" s="65">
        <v>-93626.639527702209</v>
      </c>
      <c r="L88" s="65">
        <v>-68967.084616998953</v>
      </c>
      <c r="M88" s="65">
        <v>-236129.76058476517</v>
      </c>
      <c r="N88" s="65">
        <v>-10608.146385592125</v>
      </c>
      <c r="O88" s="65">
        <v>-18650.281138587576</v>
      </c>
    </row>
    <row r="89" spans="1:15" s="58" customFormat="1">
      <c r="A89" s="66">
        <f t="shared" si="6"/>
        <v>84</v>
      </c>
      <c r="B89" s="67"/>
      <c r="C89" s="66" t="s">
        <v>107</v>
      </c>
      <c r="D89" s="66"/>
      <c r="E89" s="68">
        <f>SUM(E86:E88)</f>
        <v>-150284851</v>
      </c>
      <c r="F89" s="68">
        <f t="shared" ref="F89:O89" si="10">SUM(F86:F88)</f>
        <v>-77649967.951595858</v>
      </c>
      <c r="G89" s="68">
        <f t="shared" si="10"/>
        <v>-17595085.217137855</v>
      </c>
      <c r="H89" s="68">
        <f t="shared" si="10"/>
        <v>-19508881.727152474</v>
      </c>
      <c r="I89" s="68">
        <f t="shared" si="10"/>
        <v>-13074845.981065515</v>
      </c>
      <c r="J89" s="68">
        <f t="shared" si="10"/>
        <v>-9012153.1327631455</v>
      </c>
      <c r="K89" s="68">
        <f t="shared" si="10"/>
        <v>-4799022.4270666288</v>
      </c>
      <c r="L89" s="68">
        <f t="shared" si="10"/>
        <v>-3535277.0625347253</v>
      </c>
      <c r="M89" s="68">
        <f t="shared" si="10"/>
        <v>-4201230.0664692484</v>
      </c>
      <c r="N89" s="68">
        <f t="shared" si="10"/>
        <v>-543745.70030486933</v>
      </c>
      <c r="O89" s="68">
        <f t="shared" si="10"/>
        <v>-364641.73390969733</v>
      </c>
    </row>
    <row r="90" spans="1:15" s="58" customFormat="1" ht="15">
      <c r="A90" s="58">
        <f t="shared" si="6"/>
        <v>85</v>
      </c>
      <c r="B90" s="64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</row>
    <row r="91" spans="1:15" s="58" customFormat="1" ht="15">
      <c r="A91" s="58">
        <f t="shared" si="6"/>
        <v>86</v>
      </c>
      <c r="B91" s="64"/>
      <c r="C91" s="63" t="s">
        <v>117</v>
      </c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</row>
    <row r="92" spans="1:15" s="58" customFormat="1" ht="15">
      <c r="A92" s="58">
        <f t="shared" si="6"/>
        <v>87</v>
      </c>
      <c r="B92" s="64" t="s">
        <v>196</v>
      </c>
      <c r="C92" s="58" t="s">
        <v>197</v>
      </c>
      <c r="D92" s="58" t="s">
        <v>198</v>
      </c>
      <c r="E92" s="65">
        <v>-115.96229503004115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-115.96229503004115</v>
      </c>
      <c r="L92" s="65">
        <v>0</v>
      </c>
      <c r="M92" s="65">
        <v>0</v>
      </c>
      <c r="N92" s="65">
        <v>0</v>
      </c>
      <c r="O92" s="65">
        <v>0</v>
      </c>
    </row>
    <row r="93" spans="1:15" s="58" customFormat="1" ht="15">
      <c r="A93" s="58">
        <f t="shared" si="6"/>
        <v>88</v>
      </c>
      <c r="B93" s="64" t="s">
        <v>199</v>
      </c>
      <c r="C93" s="58" t="s">
        <v>200</v>
      </c>
      <c r="D93" s="58" t="s">
        <v>121</v>
      </c>
      <c r="E93" s="65">
        <v>-2653199.6102049723</v>
      </c>
      <c r="F93" s="65">
        <v>-1217049.7649948034</v>
      </c>
      <c r="G93" s="65">
        <v>-365199.96864612872</v>
      </c>
      <c r="H93" s="65">
        <v>-427486.75648851815</v>
      </c>
      <c r="I93" s="65">
        <v>-321001.55104275554</v>
      </c>
      <c r="J93" s="65">
        <v>-273378.21290576202</v>
      </c>
      <c r="K93" s="65">
        <v>0</v>
      </c>
      <c r="L93" s="65">
        <v>0</v>
      </c>
      <c r="M93" s="65">
        <v>-22503.526919812241</v>
      </c>
      <c r="N93" s="65">
        <v>-26319.672826616301</v>
      </c>
      <c r="O93" s="65">
        <v>-260.15638057586398</v>
      </c>
    </row>
    <row r="94" spans="1:15" s="73" customFormat="1" ht="15">
      <c r="A94" s="73">
        <f t="shared" si="6"/>
        <v>89</v>
      </c>
      <c r="B94" s="74" t="s">
        <v>201</v>
      </c>
      <c r="C94" s="73" t="s">
        <v>202</v>
      </c>
      <c r="D94" s="73" t="s">
        <v>143</v>
      </c>
      <c r="E94" s="75">
        <v>-7126614.2799999965</v>
      </c>
      <c r="F94" s="75">
        <v>-3487753.9786192486</v>
      </c>
      <c r="G94" s="75">
        <v>-789520.60890944768</v>
      </c>
      <c r="H94" s="75">
        <v>-875156.60572862602</v>
      </c>
      <c r="I94" s="75">
        <v>-586428.55536834465</v>
      </c>
      <c r="J94" s="75">
        <v>-404037.45702213794</v>
      </c>
      <c r="K94" s="75">
        <v>-215200.97293979471</v>
      </c>
      <c r="L94" s="75">
        <v>-158520.94858117751</v>
      </c>
      <c r="M94" s="75">
        <v>-542744.61279630824</v>
      </c>
      <c r="N94" s="75">
        <v>-24382.840554602339</v>
      </c>
      <c r="O94" s="75">
        <v>-42867.699480308889</v>
      </c>
    </row>
    <row r="95" spans="1:15" s="58" customFormat="1" ht="15">
      <c r="A95" s="58">
        <f t="shared" si="6"/>
        <v>90</v>
      </c>
      <c r="B95" s="64" t="s">
        <v>203</v>
      </c>
      <c r="C95" s="58" t="s">
        <v>123</v>
      </c>
      <c r="D95" s="58" t="s">
        <v>204</v>
      </c>
      <c r="E95" s="65">
        <v>-135708.54654463782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-41504.861316015835</v>
      </c>
      <c r="L95" s="65">
        <v>-54898.816561569765</v>
      </c>
      <c r="M95" s="65">
        <v>-36536.877915992547</v>
      </c>
      <c r="N95" s="65">
        <v>0</v>
      </c>
      <c r="O95" s="65">
        <v>-2767.9907510596754</v>
      </c>
    </row>
    <row r="96" spans="1:15" s="58" customFormat="1" ht="15">
      <c r="A96" s="58">
        <f t="shared" si="6"/>
        <v>91</v>
      </c>
      <c r="B96" s="64" t="s">
        <v>205</v>
      </c>
      <c r="C96" s="58" t="s">
        <v>125</v>
      </c>
      <c r="D96" s="58" t="s">
        <v>126</v>
      </c>
      <c r="E96" s="65">
        <v>-1116104.6584553523</v>
      </c>
      <c r="F96" s="65">
        <v>-556932.66673143418</v>
      </c>
      <c r="G96" s="65">
        <v>-154094.34805197356</v>
      </c>
      <c r="H96" s="65">
        <v>-178399.4048315949</v>
      </c>
      <c r="I96" s="65">
        <v>-124326.80248942469</v>
      </c>
      <c r="J96" s="65">
        <v>-87908.345187143932</v>
      </c>
      <c r="K96" s="65">
        <v>0</v>
      </c>
      <c r="L96" s="65">
        <v>0</v>
      </c>
      <c r="M96" s="65">
        <v>-4824.9751865995213</v>
      </c>
      <c r="N96" s="65">
        <v>-9557.0159548539141</v>
      </c>
      <c r="O96" s="65">
        <v>-61.10002232759647</v>
      </c>
    </row>
    <row r="97" spans="1:15" s="73" customFormat="1" ht="15">
      <c r="A97" s="73">
        <f t="shared" si="6"/>
        <v>92</v>
      </c>
      <c r="B97" s="74" t="s">
        <v>206</v>
      </c>
      <c r="C97" s="73" t="s">
        <v>207</v>
      </c>
      <c r="D97" s="73" t="s">
        <v>143</v>
      </c>
      <c r="E97" s="75">
        <v>-1142919.3899999999</v>
      </c>
      <c r="F97" s="75">
        <v>-559342.97733784269</v>
      </c>
      <c r="G97" s="75">
        <v>-126618.1074594674</v>
      </c>
      <c r="H97" s="75">
        <v>-140351.84376133126</v>
      </c>
      <c r="I97" s="75">
        <v>-94047.543538468308</v>
      </c>
      <c r="J97" s="75">
        <v>-64796.862264993149</v>
      </c>
      <c r="K97" s="75">
        <v>-34512.512541896234</v>
      </c>
      <c r="L97" s="75">
        <v>-25422.544105280362</v>
      </c>
      <c r="M97" s="75">
        <v>-87041.800974661848</v>
      </c>
      <c r="N97" s="75">
        <v>-3910.3591352404974</v>
      </c>
      <c r="O97" s="75">
        <v>-6874.838880818168</v>
      </c>
    </row>
    <row r="98" spans="1:15" s="58" customFormat="1" ht="15">
      <c r="A98" s="58">
        <f t="shared" si="6"/>
        <v>93</v>
      </c>
      <c r="B98" s="64" t="s">
        <v>208</v>
      </c>
      <c r="C98" s="58" t="s">
        <v>128</v>
      </c>
      <c r="D98" s="58" t="s">
        <v>209</v>
      </c>
      <c r="E98" s="65">
        <v>-10263908.912008496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-2925849.9749169694</v>
      </c>
      <c r="L98" s="65">
        <v>-3406309.9707980324</v>
      </c>
      <c r="M98" s="65">
        <v>-3289404.9718002477</v>
      </c>
      <c r="N98" s="65">
        <v>0</v>
      </c>
      <c r="O98" s="65">
        <v>-642343.99449324666</v>
      </c>
    </row>
    <row r="99" spans="1:15" s="58" customFormat="1" ht="15">
      <c r="A99" s="58">
        <f t="shared" si="6"/>
        <v>94</v>
      </c>
      <c r="B99" s="64" t="s">
        <v>210</v>
      </c>
      <c r="C99" s="58" t="s">
        <v>130</v>
      </c>
      <c r="D99" s="58" t="s">
        <v>131</v>
      </c>
      <c r="E99" s="65">
        <v>-94216767.024657398</v>
      </c>
      <c r="F99" s="65">
        <v>-50491717.414307401</v>
      </c>
      <c r="G99" s="65">
        <v>-13330521.590105943</v>
      </c>
      <c r="H99" s="65">
        <v>-13221264.266116869</v>
      </c>
      <c r="I99" s="65">
        <v>-8467859.1096515488</v>
      </c>
      <c r="J99" s="65">
        <v>-7486829.7238246184</v>
      </c>
      <c r="K99" s="65">
        <v>0</v>
      </c>
      <c r="L99" s="65">
        <v>0</v>
      </c>
      <c r="M99" s="65">
        <v>-428368.69490702968</v>
      </c>
      <c r="N99" s="65">
        <v>-769868.81684811425</v>
      </c>
      <c r="O99" s="65">
        <v>-20337.408895868204</v>
      </c>
    </row>
    <row r="100" spans="1:15" s="73" customFormat="1" ht="15">
      <c r="A100" s="73">
        <f t="shared" si="6"/>
        <v>95</v>
      </c>
      <c r="B100" s="74" t="s">
        <v>211</v>
      </c>
      <c r="C100" s="73" t="s">
        <v>212</v>
      </c>
      <c r="D100" s="73" t="s">
        <v>143</v>
      </c>
      <c r="E100" s="75">
        <v>-70157723.850000113</v>
      </c>
      <c r="F100" s="75">
        <v>-34335081.270696826</v>
      </c>
      <c r="G100" s="75">
        <v>-7772410.1063251309</v>
      </c>
      <c r="H100" s="75">
        <v>-8615450.9080870878</v>
      </c>
      <c r="I100" s="75">
        <v>-5773076.9519473482</v>
      </c>
      <c r="J100" s="75">
        <v>-3977533.6816482586</v>
      </c>
      <c r="K100" s="75">
        <v>-2118539.0198726277</v>
      </c>
      <c r="L100" s="75">
        <v>-1560554.3527463542</v>
      </c>
      <c r="M100" s="75">
        <v>-5343031.7917582942</v>
      </c>
      <c r="N100" s="75">
        <v>-240036.08545352274</v>
      </c>
      <c r="O100" s="75">
        <v>-422009.68146466126</v>
      </c>
    </row>
    <row r="101" spans="1:15" s="58" customFormat="1" ht="15">
      <c r="A101" s="58">
        <f t="shared" si="6"/>
        <v>96</v>
      </c>
      <c r="B101" s="64" t="s">
        <v>213</v>
      </c>
      <c r="C101" s="58" t="s">
        <v>133</v>
      </c>
      <c r="D101" s="58" t="s">
        <v>134</v>
      </c>
      <c r="E101" s="65">
        <v>-81822774.530000001</v>
      </c>
      <c r="F101" s="65">
        <v>-56668225.879071541</v>
      </c>
      <c r="G101" s="65">
        <v>-9730891.332852412</v>
      </c>
      <c r="H101" s="65">
        <v>-7673157.2568169655</v>
      </c>
      <c r="I101" s="65">
        <v>-3108413.7024960401</v>
      </c>
      <c r="J101" s="65">
        <v>-4175552.6447779937</v>
      </c>
      <c r="K101" s="65">
        <v>0</v>
      </c>
      <c r="L101" s="65">
        <v>0</v>
      </c>
      <c r="M101" s="65">
        <v>-159.79918273164921</v>
      </c>
      <c r="N101" s="65">
        <v>-432017.09051501361</v>
      </c>
      <c r="O101" s="65">
        <v>-34356.824287304575</v>
      </c>
    </row>
    <row r="102" spans="1:15" s="73" customFormat="1" ht="15">
      <c r="A102" s="73">
        <f t="shared" si="6"/>
        <v>97</v>
      </c>
      <c r="B102" s="74" t="s">
        <v>214</v>
      </c>
      <c r="C102" s="73" t="s">
        <v>135</v>
      </c>
      <c r="D102" s="73" t="s">
        <v>143</v>
      </c>
      <c r="E102" s="75">
        <v>-33613605.129999995</v>
      </c>
      <c r="F102" s="75">
        <v>-16450446.231796613</v>
      </c>
      <c r="G102" s="75">
        <v>-3723876.8575362475</v>
      </c>
      <c r="H102" s="75">
        <v>-4127790.1982753505</v>
      </c>
      <c r="I102" s="75">
        <v>-2765966.7161203348</v>
      </c>
      <c r="J102" s="75">
        <v>-1905695.3280305071</v>
      </c>
      <c r="K102" s="75">
        <v>-1015023.4380287069</v>
      </c>
      <c r="L102" s="75">
        <v>-747684.71550290473</v>
      </c>
      <c r="M102" s="75">
        <v>-2559925.7072419892</v>
      </c>
      <c r="N102" s="75">
        <v>-115004.84551973727</v>
      </c>
      <c r="O102" s="75">
        <v>-202191.09194760714</v>
      </c>
    </row>
    <row r="103" spans="1:15" s="58" customFormat="1" ht="15">
      <c r="A103" s="58">
        <f t="shared" si="6"/>
        <v>98</v>
      </c>
      <c r="B103" s="64" t="s">
        <v>215</v>
      </c>
      <c r="C103" s="58" t="s">
        <v>216</v>
      </c>
      <c r="D103" s="58" t="s">
        <v>217</v>
      </c>
      <c r="E103" s="65">
        <v>-2218090.2235365938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-1512733.1524515157</v>
      </c>
      <c r="L103" s="65">
        <v>0</v>
      </c>
      <c r="M103" s="65">
        <v>0</v>
      </c>
      <c r="N103" s="65">
        <v>0</v>
      </c>
      <c r="O103" s="65">
        <v>-705357.07108507818</v>
      </c>
    </row>
    <row r="104" spans="1:15" s="58" customFormat="1" ht="15">
      <c r="A104" s="58">
        <f t="shared" si="6"/>
        <v>99</v>
      </c>
      <c r="B104" s="64" t="s">
        <v>218</v>
      </c>
      <c r="C104" s="58" t="s">
        <v>138</v>
      </c>
      <c r="D104" s="58" t="s">
        <v>134</v>
      </c>
      <c r="E104" s="65">
        <v>-116942254.66396241</v>
      </c>
      <c r="F104" s="65">
        <v>-80991021.633904606</v>
      </c>
      <c r="G104" s="65">
        <v>-13907526.100041322</v>
      </c>
      <c r="H104" s="65">
        <v>-10966583.755655013</v>
      </c>
      <c r="I104" s="65">
        <v>-4442588.3733014278</v>
      </c>
      <c r="J104" s="65">
        <v>-5967758.2867759774</v>
      </c>
      <c r="K104" s="65">
        <v>0</v>
      </c>
      <c r="L104" s="65">
        <v>0</v>
      </c>
      <c r="M104" s="65">
        <v>-228.38722873233746</v>
      </c>
      <c r="N104" s="65">
        <v>-617444.8728778743</v>
      </c>
      <c r="O104" s="65">
        <v>-49103.254177452545</v>
      </c>
    </row>
    <row r="105" spans="1:15" s="73" customFormat="1" ht="15">
      <c r="A105" s="73">
        <f t="shared" si="6"/>
        <v>100</v>
      </c>
      <c r="B105" s="74" t="s">
        <v>219</v>
      </c>
      <c r="C105" s="73" t="s">
        <v>220</v>
      </c>
      <c r="D105" s="73" t="s">
        <v>143</v>
      </c>
      <c r="E105" s="75">
        <v>-57157053.349999987</v>
      </c>
      <c r="F105" s="75">
        <v>-27972573.285896316</v>
      </c>
      <c r="G105" s="75">
        <v>-6332133.2951896191</v>
      </c>
      <c r="H105" s="75">
        <v>-7018953.2978675552</v>
      </c>
      <c r="I105" s="75">
        <v>-4703289.2350042984</v>
      </c>
      <c r="J105" s="75">
        <v>-3240471.5028877184</v>
      </c>
      <c r="K105" s="75">
        <v>-1725960.3239382498</v>
      </c>
      <c r="L105" s="75">
        <v>-1271373.749042999</v>
      </c>
      <c r="M105" s="75">
        <v>-4352934.1662396928</v>
      </c>
      <c r="N105" s="75">
        <v>-195555.87880139207</v>
      </c>
      <c r="O105" s="75">
        <v>-343808.61513214704</v>
      </c>
    </row>
    <row r="106" spans="1:15" s="58" customFormat="1" ht="15">
      <c r="A106" s="58">
        <f t="shared" si="6"/>
        <v>101</v>
      </c>
      <c r="B106" s="64" t="s">
        <v>221</v>
      </c>
      <c r="C106" s="58" t="s">
        <v>222</v>
      </c>
      <c r="D106" s="58" t="s">
        <v>141</v>
      </c>
      <c r="E106" s="65">
        <v>-178851778.15857771</v>
      </c>
      <c r="F106" s="65">
        <v>-121413711.82852466</v>
      </c>
      <c r="G106" s="65">
        <v>-20855600.542373706</v>
      </c>
      <c r="H106" s="65">
        <v>-18583692.573371466</v>
      </c>
      <c r="I106" s="65">
        <v>-8402507.9303399865</v>
      </c>
      <c r="J106" s="65">
        <v>-8441103.9103525467</v>
      </c>
      <c r="K106" s="65">
        <v>0</v>
      </c>
      <c r="L106" s="65">
        <v>0</v>
      </c>
      <c r="M106" s="65">
        <v>-27361.469398575362</v>
      </c>
      <c r="N106" s="65">
        <v>-1096451.9955680761</v>
      </c>
      <c r="O106" s="65">
        <v>-31347.908648698918</v>
      </c>
    </row>
    <row r="107" spans="1:15" s="73" customFormat="1" ht="15">
      <c r="A107" s="73">
        <f t="shared" si="6"/>
        <v>102</v>
      </c>
      <c r="B107" s="74" t="s">
        <v>223</v>
      </c>
      <c r="C107" s="73" t="s">
        <v>224</v>
      </c>
      <c r="D107" s="73" t="s">
        <v>143</v>
      </c>
      <c r="E107" s="75">
        <v>-284426.74</v>
      </c>
      <c r="F107" s="75">
        <v>-139198.00554446495</v>
      </c>
      <c r="G107" s="75">
        <v>-31510.162348077756</v>
      </c>
      <c r="H107" s="75">
        <v>-34927.93780847903</v>
      </c>
      <c r="I107" s="75">
        <v>-23404.656923052647</v>
      </c>
      <c r="J107" s="75">
        <v>-16125.336972593506</v>
      </c>
      <c r="K107" s="75">
        <v>-8588.7784540086068</v>
      </c>
      <c r="L107" s="75">
        <v>-6326.6503356558769</v>
      </c>
      <c r="M107" s="75">
        <v>-21661.208928262116</v>
      </c>
      <c r="N107" s="75">
        <v>-973.13136061649448</v>
      </c>
      <c r="O107" s="75">
        <v>-1710.8713247890214</v>
      </c>
    </row>
    <row r="108" spans="1:15" s="58" customFormat="1" ht="15">
      <c r="A108" s="58">
        <f t="shared" si="6"/>
        <v>103</v>
      </c>
      <c r="B108" s="64" t="s">
        <v>225</v>
      </c>
      <c r="C108" s="58" t="s">
        <v>226</v>
      </c>
      <c r="D108" s="58" t="s">
        <v>227</v>
      </c>
      <c r="E108" s="65">
        <v>-9245198.3151722848</v>
      </c>
      <c r="F108" s="65">
        <v>0</v>
      </c>
      <c r="G108" s="65">
        <v>0</v>
      </c>
      <c r="H108" s="65">
        <v>0</v>
      </c>
      <c r="I108" s="65">
        <v>0</v>
      </c>
      <c r="J108" s="65">
        <v>0</v>
      </c>
      <c r="K108" s="65">
        <v>-7989426.2723625442</v>
      </c>
      <c r="L108" s="65">
        <v>-613008.02089767379</v>
      </c>
      <c r="M108" s="65">
        <v>-247747.00844578864</v>
      </c>
      <c r="N108" s="65">
        <v>0</v>
      </c>
      <c r="O108" s="65">
        <v>-395017.01346627844</v>
      </c>
    </row>
    <row r="109" spans="1:15" s="58" customFormat="1" ht="15">
      <c r="A109" s="58">
        <f t="shared" si="6"/>
        <v>104</v>
      </c>
      <c r="B109" s="64" t="s">
        <v>228</v>
      </c>
      <c r="C109" s="58" t="s">
        <v>229</v>
      </c>
      <c r="D109" s="58" t="s">
        <v>141</v>
      </c>
      <c r="E109" s="65">
        <v>-235499958.58750001</v>
      </c>
      <c r="F109" s="65">
        <v>-159869386.82947004</v>
      </c>
      <c r="G109" s="65">
        <v>-27461248.16098674</v>
      </c>
      <c r="H109" s="65">
        <v>-24469752.979204122</v>
      </c>
      <c r="I109" s="65">
        <v>-11063855.724552687</v>
      </c>
      <c r="J109" s="65">
        <v>-11114676.307876958</v>
      </c>
      <c r="K109" s="65">
        <v>0</v>
      </c>
      <c r="L109" s="65">
        <v>0</v>
      </c>
      <c r="M109" s="65">
        <v>-36027.737474012982</v>
      </c>
      <c r="N109" s="65">
        <v>-1443734.0361275</v>
      </c>
      <c r="O109" s="65">
        <v>-41276.811807975129</v>
      </c>
    </row>
    <row r="110" spans="1:15" s="73" customFormat="1" ht="15">
      <c r="A110" s="73">
        <f t="shared" si="6"/>
        <v>105</v>
      </c>
      <c r="B110" s="74" t="s">
        <v>230</v>
      </c>
      <c r="C110" s="73" t="s">
        <v>231</v>
      </c>
      <c r="D110" s="73" t="s">
        <v>143</v>
      </c>
      <c r="E110" s="75">
        <v>-1922520.53</v>
      </c>
      <c r="F110" s="75">
        <v>-940878.56646069104</v>
      </c>
      <c r="G110" s="75">
        <v>-212986.07162537705</v>
      </c>
      <c r="H110" s="75">
        <v>-236087.77960667183</v>
      </c>
      <c r="I110" s="75">
        <v>-158198.67510408949</v>
      </c>
      <c r="J110" s="75">
        <v>-108995.69914902891</v>
      </c>
      <c r="K110" s="75">
        <v>-58053.975183392424</v>
      </c>
      <c r="L110" s="75">
        <v>-42763.613422668408</v>
      </c>
      <c r="M110" s="75">
        <v>-146414.21854078566</v>
      </c>
      <c r="N110" s="75">
        <v>-6577.6692415489633</v>
      </c>
      <c r="O110" s="75">
        <v>-11564.261665746308</v>
      </c>
    </row>
    <row r="111" spans="1:15" s="58" customFormat="1" ht="15">
      <c r="A111" s="58">
        <f t="shared" si="6"/>
        <v>106</v>
      </c>
      <c r="B111" s="64" t="s">
        <v>232</v>
      </c>
      <c r="C111" s="58" t="s">
        <v>233</v>
      </c>
      <c r="D111" s="58" t="s">
        <v>234</v>
      </c>
      <c r="E111" s="65">
        <v>-140230940.69041601</v>
      </c>
      <c r="F111" s="65">
        <v>-99277198.605728507</v>
      </c>
      <c r="G111" s="65">
        <v>-24065177.614412632</v>
      </c>
      <c r="H111" s="65">
        <v>-12498149.260040348</v>
      </c>
      <c r="I111" s="65">
        <v>-3008720.3592363638</v>
      </c>
      <c r="J111" s="65">
        <v>-360762.43159469019</v>
      </c>
      <c r="K111" s="65">
        <v>-939235.9281762389</v>
      </c>
      <c r="L111" s="65">
        <v>0</v>
      </c>
      <c r="M111" s="65">
        <v>0</v>
      </c>
      <c r="N111" s="65">
        <v>-74947.990959450108</v>
      </c>
      <c r="O111" s="65">
        <v>-6748.5002677545654</v>
      </c>
    </row>
    <row r="112" spans="1:15" s="58" customFormat="1" ht="15">
      <c r="A112" s="58">
        <f t="shared" si="6"/>
        <v>107</v>
      </c>
      <c r="B112" s="64" t="s">
        <v>235</v>
      </c>
      <c r="C112" s="58" t="s">
        <v>236</v>
      </c>
      <c r="D112" s="58" t="s">
        <v>237</v>
      </c>
      <c r="E112" s="65">
        <v>-102504204</v>
      </c>
      <c r="F112" s="65">
        <v>-99300360.147957847</v>
      </c>
      <c r="G112" s="65">
        <v>-3080661.4897644799</v>
      </c>
      <c r="H112" s="65">
        <v>-121847.83833400025</v>
      </c>
      <c r="I112" s="65">
        <v>-1334.523943658098</v>
      </c>
      <c r="J112" s="65">
        <v>0</v>
      </c>
      <c r="K112" s="65">
        <v>0</v>
      </c>
      <c r="L112" s="65">
        <v>0</v>
      </c>
      <c r="M112" s="65">
        <v>0</v>
      </c>
      <c r="N112" s="65">
        <v>0</v>
      </c>
      <c r="O112" s="65">
        <v>0</v>
      </c>
    </row>
    <row r="113" spans="1:15" s="58" customFormat="1" ht="15">
      <c r="A113" s="58">
        <f t="shared" si="6"/>
        <v>108</v>
      </c>
      <c r="B113" s="64" t="s">
        <v>238</v>
      </c>
      <c r="C113" s="58" t="s">
        <v>160</v>
      </c>
      <c r="D113" s="58" t="s">
        <v>239</v>
      </c>
      <c r="E113" s="65">
        <v>-39554358</v>
      </c>
      <c r="F113" s="65">
        <v>-21039608.043531455</v>
      </c>
      <c r="G113" s="65">
        <v>-9179283.4970377851</v>
      </c>
      <c r="H113" s="65">
        <v>-3605159.1891709161</v>
      </c>
      <c r="I113" s="65">
        <v>-397644.72385481099</v>
      </c>
      <c r="J113" s="65">
        <v>-4752099.1536729168</v>
      </c>
      <c r="K113" s="65">
        <v>-230427.64298991009</v>
      </c>
      <c r="L113" s="65">
        <v>-173050.90742424747</v>
      </c>
      <c r="M113" s="65">
        <v>-90130.680950128881</v>
      </c>
      <c r="N113" s="65">
        <v>0</v>
      </c>
      <c r="O113" s="65">
        <v>-86954.161367832159</v>
      </c>
    </row>
    <row r="114" spans="1:15" s="58" customFormat="1" ht="15">
      <c r="A114" s="58">
        <f t="shared" si="6"/>
        <v>109</v>
      </c>
      <c r="B114" s="64" t="s">
        <v>240</v>
      </c>
      <c r="C114" s="58" t="s">
        <v>162</v>
      </c>
      <c r="D114" s="58" t="s">
        <v>163</v>
      </c>
      <c r="E114" s="65">
        <v>-737043.09541666601</v>
      </c>
      <c r="F114" s="65">
        <v>-730598.31766531873</v>
      </c>
      <c r="G114" s="65">
        <v>-6444.7777513473211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</row>
    <row r="115" spans="1:15" s="58" customFormat="1" ht="15">
      <c r="A115" s="58">
        <f t="shared" si="6"/>
        <v>110</v>
      </c>
      <c r="B115" s="64" t="s">
        <v>241</v>
      </c>
      <c r="C115" s="58" t="s">
        <v>164</v>
      </c>
      <c r="D115" s="58" t="s">
        <v>165</v>
      </c>
      <c r="E115" s="65">
        <v>-24008418.440416601</v>
      </c>
      <c r="F115" s="65">
        <v>0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5">
        <v>-24008418.440416601</v>
      </c>
      <c r="O115" s="65">
        <v>0</v>
      </c>
    </row>
    <row r="116" spans="1:15" s="58" customFormat="1" ht="15">
      <c r="A116" s="58">
        <f t="shared" si="6"/>
        <v>111</v>
      </c>
      <c r="B116" s="64" t="s">
        <v>242</v>
      </c>
      <c r="C116" s="58" t="s">
        <v>166</v>
      </c>
      <c r="D116" s="58" t="s">
        <v>167</v>
      </c>
      <c r="E116" s="65">
        <v>-3565319.3758333302</v>
      </c>
      <c r="F116" s="65">
        <v>-2298613.4321744298</v>
      </c>
      <c r="G116" s="65">
        <v>-409065.38690226473</v>
      </c>
      <c r="H116" s="65">
        <v>-366454.95034460514</v>
      </c>
      <c r="I116" s="65">
        <v>-176029.6270998299</v>
      </c>
      <c r="J116" s="65">
        <v>-174483.18446190318</v>
      </c>
      <c r="K116" s="65">
        <v>-57868.465451437209</v>
      </c>
      <c r="L116" s="65">
        <v>-15009.768754223827</v>
      </c>
      <c r="M116" s="65">
        <v>-42142.32467346557</v>
      </c>
      <c r="N116" s="65">
        <v>-19353.955110512972</v>
      </c>
      <c r="O116" s="65">
        <v>-6298.2808606582712</v>
      </c>
    </row>
    <row r="117" spans="1:15" s="58" customFormat="1">
      <c r="A117" s="66">
        <f>+A116+1</f>
        <v>112</v>
      </c>
      <c r="B117" s="67"/>
      <c r="C117" s="66" t="s">
        <v>107</v>
      </c>
      <c r="D117" s="66"/>
      <c r="E117" s="68">
        <f t="shared" ref="E117:O117" si="11">SUM(E92:E116)</f>
        <v>-1214971006.0649974</v>
      </c>
      <c r="F117" s="68">
        <f t="shared" si="11"/>
        <v>-777739698.88041401</v>
      </c>
      <c r="G117" s="68">
        <f t="shared" si="11"/>
        <v>-141534770.01832014</v>
      </c>
      <c r="H117" s="68">
        <f t="shared" si="11"/>
        <v>-113160666.80150951</v>
      </c>
      <c r="I117" s="68">
        <f t="shared" si="11"/>
        <v>-53618694.762014471</v>
      </c>
      <c r="J117" s="68">
        <f t="shared" si="11"/>
        <v>-52552208.069405757</v>
      </c>
      <c r="K117" s="68">
        <f t="shared" si="11"/>
        <v>-18873041.280918345</v>
      </c>
      <c r="L117" s="68">
        <f t="shared" si="11"/>
        <v>-8074924.0581727866</v>
      </c>
      <c r="M117" s="68">
        <f t="shared" si="11"/>
        <v>-17279189.960563108</v>
      </c>
      <c r="N117" s="68">
        <f t="shared" si="11"/>
        <v>-29084554.697271273</v>
      </c>
      <c r="O117" s="68">
        <f t="shared" si="11"/>
        <v>-3053257.5364081892</v>
      </c>
    </row>
    <row r="118" spans="1:15" s="58" customFormat="1" ht="15">
      <c r="A118" s="58">
        <f t="shared" si="6"/>
        <v>113</v>
      </c>
      <c r="B118" s="64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</row>
    <row r="119" spans="1:15" s="58" customFormat="1" ht="15">
      <c r="A119" s="58">
        <f t="shared" si="6"/>
        <v>114</v>
      </c>
      <c r="B119" s="64"/>
      <c r="C119" s="63" t="s">
        <v>84</v>
      </c>
      <c r="E119" s="65"/>
      <c r="F119" s="76"/>
      <c r="G119" s="76"/>
      <c r="H119" s="76"/>
      <c r="I119" s="76"/>
      <c r="J119" s="76"/>
      <c r="K119" s="76"/>
      <c r="L119" s="76"/>
      <c r="M119" s="76"/>
      <c r="N119" s="76"/>
      <c r="O119" s="76"/>
    </row>
    <row r="120" spans="1:15" s="58" customFormat="1" ht="15">
      <c r="A120" s="58">
        <f t="shared" si="6"/>
        <v>115</v>
      </c>
      <c r="B120" s="64">
        <v>108.06</v>
      </c>
      <c r="C120" s="58" t="s">
        <v>243</v>
      </c>
      <c r="D120" s="58" t="s">
        <v>106</v>
      </c>
      <c r="E120" s="65">
        <v>-75827762</v>
      </c>
      <c r="F120" s="65">
        <v>-46569861.419115551</v>
      </c>
      <c r="G120" s="65">
        <v>-9045441.7143666465</v>
      </c>
      <c r="H120" s="65">
        <v>-7739848.9654499227</v>
      </c>
      <c r="I120" s="65">
        <v>-4555639.4453320401</v>
      </c>
      <c r="J120" s="65">
        <v>-3541654.9126284234</v>
      </c>
      <c r="K120" s="65">
        <v>-1719156.1054788269</v>
      </c>
      <c r="L120" s="65">
        <v>-1096098.8338355958</v>
      </c>
      <c r="M120" s="65">
        <v>-622527.90413444221</v>
      </c>
      <c r="N120" s="65">
        <v>-848049.24173387</v>
      </c>
      <c r="O120" s="65">
        <v>-89483.457924715767</v>
      </c>
    </row>
    <row r="121" spans="1:15" s="58" customFormat="1" ht="15">
      <c r="A121" s="58">
        <f t="shared" si="6"/>
        <v>116</v>
      </c>
      <c r="B121" s="64">
        <v>108.07</v>
      </c>
      <c r="C121" s="58" t="s">
        <v>244</v>
      </c>
      <c r="D121" s="58" t="s">
        <v>245</v>
      </c>
      <c r="E121" s="65">
        <v>7210608</v>
      </c>
      <c r="F121" s="65">
        <v>4167764.9513097494</v>
      </c>
      <c r="G121" s="65">
        <v>868660.61906824633</v>
      </c>
      <c r="H121" s="65">
        <v>835625.17009431892</v>
      </c>
      <c r="I121" s="65">
        <v>496567.81460862525</v>
      </c>
      <c r="J121" s="65">
        <v>388373.54095284012</v>
      </c>
      <c r="K121" s="65">
        <v>176563.75581524978</v>
      </c>
      <c r="L121" s="65">
        <v>114955.86468807714</v>
      </c>
      <c r="M121" s="65">
        <v>68378.281788025124</v>
      </c>
      <c r="N121" s="65">
        <v>84216.89204529862</v>
      </c>
      <c r="O121" s="65">
        <v>9501.1096295715524</v>
      </c>
    </row>
    <row r="122" spans="1:15" s="58" customFormat="1">
      <c r="A122" s="66">
        <f t="shared" si="6"/>
        <v>117</v>
      </c>
      <c r="B122" s="67"/>
      <c r="C122" s="66" t="s">
        <v>107</v>
      </c>
      <c r="D122" s="66"/>
      <c r="E122" s="68">
        <f>SUM(E120:E121)</f>
        <v>-68617154</v>
      </c>
      <c r="F122" s="68">
        <f t="shared" ref="F122:O122" si="12">SUM(F120:F121)</f>
        <v>-42402096.467805803</v>
      </c>
      <c r="G122" s="68">
        <f t="shared" si="12"/>
        <v>-8176781.0952984001</v>
      </c>
      <c r="H122" s="68">
        <f t="shared" si="12"/>
        <v>-6904223.795355604</v>
      </c>
      <c r="I122" s="68">
        <f t="shared" si="12"/>
        <v>-4059071.6307234149</v>
      </c>
      <c r="J122" s="68">
        <f t="shared" si="12"/>
        <v>-3153281.3716755835</v>
      </c>
      <c r="K122" s="68">
        <f t="shared" si="12"/>
        <v>-1542592.349663577</v>
      </c>
      <c r="L122" s="68">
        <f t="shared" si="12"/>
        <v>-981142.96914751863</v>
      </c>
      <c r="M122" s="68">
        <f t="shared" si="12"/>
        <v>-554149.62234641705</v>
      </c>
      <c r="N122" s="68">
        <f t="shared" si="12"/>
        <v>-763832.34968857141</v>
      </c>
      <c r="O122" s="68">
        <f t="shared" si="12"/>
        <v>-79982.348295144213</v>
      </c>
    </row>
    <row r="123" spans="1:15" s="58" customFormat="1" ht="15">
      <c r="A123" s="58">
        <f t="shared" si="6"/>
        <v>118</v>
      </c>
      <c r="B123" s="64"/>
      <c r="E123" s="65"/>
      <c r="F123" s="76"/>
      <c r="G123" s="76"/>
      <c r="H123" s="76"/>
      <c r="I123" s="76"/>
      <c r="J123" s="76"/>
      <c r="K123" s="76"/>
      <c r="L123" s="76"/>
      <c r="M123" s="76"/>
      <c r="N123" s="76"/>
      <c r="O123" s="76"/>
    </row>
    <row r="124" spans="1:15" s="58" customFormat="1" ht="15">
      <c r="A124" s="58">
        <f t="shared" si="6"/>
        <v>119</v>
      </c>
      <c r="B124" s="64"/>
      <c r="C124" s="63" t="s">
        <v>246</v>
      </c>
      <c r="E124" s="65">
        <v>-2699587026.0649977</v>
      </c>
      <c r="F124" s="65">
        <v>-1579345697.5746882</v>
      </c>
      <c r="G124" s="65">
        <v>-319980901.8013553</v>
      </c>
      <c r="H124" s="65">
        <v>-306085662.61723715</v>
      </c>
      <c r="I124" s="65">
        <v>-181588395.84242877</v>
      </c>
      <c r="J124" s="65">
        <v>-141619972.74778771</v>
      </c>
      <c r="K124" s="65">
        <v>-65957562.201089121</v>
      </c>
      <c r="L124" s="65">
        <v>-42398552.513200752</v>
      </c>
      <c r="M124" s="65">
        <v>-22793585.829232812</v>
      </c>
      <c r="N124" s="65">
        <v>-35804949.615018278</v>
      </c>
      <c r="O124" s="65">
        <v>-4011745.3229596308</v>
      </c>
    </row>
    <row r="125" spans="1:15" s="58" customFormat="1" ht="15">
      <c r="A125" s="58">
        <f t="shared" si="6"/>
        <v>120</v>
      </c>
      <c r="B125" s="64"/>
      <c r="C125" s="63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1:15" s="58" customFormat="1" ht="15">
      <c r="A126" s="58">
        <f t="shared" si="6"/>
        <v>121</v>
      </c>
      <c r="B126" s="64"/>
      <c r="C126" s="63" t="s">
        <v>247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</row>
    <row r="127" spans="1:15" s="58" customFormat="1" ht="15">
      <c r="A127" s="58">
        <f t="shared" si="6"/>
        <v>122</v>
      </c>
      <c r="B127" s="64"/>
      <c r="C127" s="58" t="s">
        <v>248</v>
      </c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</row>
    <row r="128" spans="1:15" s="58" customFormat="1" ht="15">
      <c r="A128" s="58">
        <f t="shared" si="6"/>
        <v>123</v>
      </c>
      <c r="B128" s="64" t="s">
        <v>249</v>
      </c>
      <c r="C128" s="58" t="s">
        <v>250</v>
      </c>
      <c r="D128" s="58" t="s">
        <v>251</v>
      </c>
      <c r="E128" s="65">
        <v>203573761</v>
      </c>
      <c r="F128" s="65">
        <v>117734408.86391394</v>
      </c>
      <c r="G128" s="65">
        <v>24520549.590317227</v>
      </c>
      <c r="H128" s="65">
        <v>23566740.793274492</v>
      </c>
      <c r="I128" s="65">
        <v>14016696.344183788</v>
      </c>
      <c r="J128" s="65">
        <v>10949935.754889274</v>
      </c>
      <c r="K128" s="65">
        <v>4990127.0574461631</v>
      </c>
      <c r="L128" s="65">
        <v>3251792.361562259</v>
      </c>
      <c r="M128" s="65">
        <v>1912488.6468116655</v>
      </c>
      <c r="N128" s="65">
        <v>2364653.2346700951</v>
      </c>
      <c r="O128" s="65">
        <v>266368.35293111042</v>
      </c>
    </row>
    <row r="129" spans="1:15" s="58" customFormat="1">
      <c r="A129" s="66">
        <f t="shared" si="6"/>
        <v>124</v>
      </c>
      <c r="B129" s="67"/>
      <c r="C129" s="66" t="s">
        <v>107</v>
      </c>
      <c r="D129" s="66"/>
      <c r="E129" s="68">
        <f>SUM(E128)</f>
        <v>203573761</v>
      </c>
      <c r="F129" s="68">
        <f t="shared" ref="F129:O129" si="13">SUM(F128)</f>
        <v>117734408.86391394</v>
      </c>
      <c r="G129" s="68">
        <f t="shared" si="13"/>
        <v>24520549.590317227</v>
      </c>
      <c r="H129" s="68">
        <f t="shared" si="13"/>
        <v>23566740.793274492</v>
      </c>
      <c r="I129" s="68">
        <f t="shared" si="13"/>
        <v>14016696.344183788</v>
      </c>
      <c r="J129" s="68">
        <f t="shared" si="13"/>
        <v>10949935.754889274</v>
      </c>
      <c r="K129" s="68">
        <f t="shared" si="13"/>
        <v>4990127.0574461631</v>
      </c>
      <c r="L129" s="68">
        <f t="shared" si="13"/>
        <v>3251792.361562259</v>
      </c>
      <c r="M129" s="68">
        <f t="shared" si="13"/>
        <v>1912488.6468116655</v>
      </c>
      <c r="N129" s="68">
        <f t="shared" si="13"/>
        <v>2364653.2346700951</v>
      </c>
      <c r="O129" s="68">
        <f t="shared" si="13"/>
        <v>266368.35293111042</v>
      </c>
    </row>
    <row r="130" spans="1:15" s="58" customFormat="1" ht="15">
      <c r="A130" s="58">
        <f t="shared" si="6"/>
        <v>125</v>
      </c>
      <c r="B130" s="64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15" s="58" customFormat="1" ht="15">
      <c r="A131" s="58">
        <f t="shared" si="6"/>
        <v>126</v>
      </c>
      <c r="B131" s="64"/>
      <c r="C131" s="63" t="s">
        <v>252</v>
      </c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15" s="58" customFormat="1" ht="15">
      <c r="A132" s="58">
        <f t="shared" si="6"/>
        <v>127</v>
      </c>
      <c r="B132" s="64">
        <v>182.01</v>
      </c>
      <c r="C132" s="58" t="s">
        <v>253</v>
      </c>
      <c r="D132" s="58" t="s">
        <v>109</v>
      </c>
      <c r="E132" s="65">
        <v>234576391.87124994</v>
      </c>
      <c r="F132" s="65">
        <v>124914357.73480642</v>
      </c>
      <c r="G132" s="65">
        <v>28319969.533702798</v>
      </c>
      <c r="H132" s="65">
        <v>31404865.585029885</v>
      </c>
      <c r="I132" s="65">
        <v>21049460.464814857</v>
      </c>
      <c r="J132" s="65">
        <v>14512143.032955948</v>
      </c>
      <c r="K132" s="65">
        <v>7726867.569514838</v>
      </c>
      <c r="L132" s="65">
        <v>5692318.0860307952</v>
      </c>
      <c r="M132" s="65">
        <v>0</v>
      </c>
      <c r="N132" s="65">
        <v>875483.79908129433</v>
      </c>
      <c r="O132" s="65">
        <v>80926.065313133033</v>
      </c>
    </row>
    <row r="133" spans="1:15" s="58" customFormat="1" ht="15">
      <c r="A133" s="58">
        <f t="shared" si="6"/>
        <v>128</v>
      </c>
      <c r="B133" s="64">
        <v>182.02</v>
      </c>
      <c r="C133" s="58" t="s">
        <v>254</v>
      </c>
      <c r="D133" s="58" t="s">
        <v>109</v>
      </c>
      <c r="E133" s="65">
        <v>126136837</v>
      </c>
      <c r="F133" s="65">
        <v>67169171.862797692</v>
      </c>
      <c r="G133" s="65">
        <v>15228264.670718763</v>
      </c>
      <c r="H133" s="65">
        <v>16887080.493078932</v>
      </c>
      <c r="I133" s="65">
        <v>11318753.530174453</v>
      </c>
      <c r="J133" s="65">
        <v>7803495.5080788797</v>
      </c>
      <c r="K133" s="65">
        <v>4154905.0497435546</v>
      </c>
      <c r="L133" s="65">
        <v>3060883.4624922844</v>
      </c>
      <c r="M133" s="65">
        <v>0</v>
      </c>
      <c r="N133" s="65">
        <v>470766.71433103643</v>
      </c>
      <c r="O133" s="65">
        <v>43515.708584419976</v>
      </c>
    </row>
    <row r="134" spans="1:15" s="58" customFormat="1" ht="15">
      <c r="A134" s="58">
        <f t="shared" si="6"/>
        <v>129</v>
      </c>
      <c r="B134" s="64">
        <v>282</v>
      </c>
      <c r="C134" s="58" t="s">
        <v>255</v>
      </c>
      <c r="D134" s="58" t="s">
        <v>105</v>
      </c>
      <c r="E134" s="65">
        <v>-97260926</v>
      </c>
      <c r="F134" s="65">
        <v>-51792450.242183007</v>
      </c>
      <c r="G134" s="65">
        <v>-11742129.884287424</v>
      </c>
      <c r="H134" s="65">
        <v>-13021200.826475404</v>
      </c>
      <c r="I134" s="65">
        <v>-8727604.6846690476</v>
      </c>
      <c r="J134" s="65">
        <v>-6017078.0971191805</v>
      </c>
      <c r="K134" s="65">
        <v>-3203742.238915775</v>
      </c>
      <c r="L134" s="65">
        <v>-2360169.852206503</v>
      </c>
      <c r="M134" s="65">
        <v>0</v>
      </c>
      <c r="N134" s="65">
        <v>-362996.31142498099</v>
      </c>
      <c r="O134" s="65">
        <v>-33553.862718682532</v>
      </c>
    </row>
    <row r="135" spans="1:15" s="58" customFormat="1" ht="15">
      <c r="A135" s="58">
        <f t="shared" ref="A135:A154" si="14">+A134+1</f>
        <v>130</v>
      </c>
      <c r="B135" s="64">
        <v>282.01</v>
      </c>
      <c r="C135" s="58" t="s">
        <v>256</v>
      </c>
      <c r="D135" s="58" t="s">
        <v>174</v>
      </c>
      <c r="E135" s="65">
        <v>-619618722</v>
      </c>
      <c r="F135" s="65">
        <v>-357203103.24857503</v>
      </c>
      <c r="G135" s="65">
        <v>-74676031.37364015</v>
      </c>
      <c r="H135" s="65">
        <v>-72165627.788212135</v>
      </c>
      <c r="I135" s="65">
        <v>-42899204.734619692</v>
      </c>
      <c r="J135" s="65">
        <v>-33559474.622990534</v>
      </c>
      <c r="K135" s="65">
        <v>-15219559.061984902</v>
      </c>
      <c r="L135" s="65">
        <v>-9916991.3601404559</v>
      </c>
      <c r="M135" s="65">
        <v>-5908939.9319954002</v>
      </c>
      <c r="N135" s="65">
        <v>-7249769.7709703604</v>
      </c>
      <c r="O135" s="65">
        <v>-820020.10687135835</v>
      </c>
    </row>
    <row r="136" spans="1:15" s="58" customFormat="1" ht="15">
      <c r="A136" s="58">
        <f t="shared" si="14"/>
        <v>131</v>
      </c>
      <c r="B136" s="64">
        <v>235</v>
      </c>
      <c r="C136" s="58" t="s">
        <v>257</v>
      </c>
      <c r="D136" s="58" t="s">
        <v>258</v>
      </c>
      <c r="E136" s="65">
        <v>-18134171</v>
      </c>
      <c r="F136" s="65">
        <v>-15711034.070734575</v>
      </c>
      <c r="G136" s="65">
        <v>-1827024.2539756706</v>
      </c>
      <c r="H136" s="65">
        <v>-578393.19580594811</v>
      </c>
      <c r="I136" s="65">
        <v>0</v>
      </c>
      <c r="J136" s="65">
        <v>-17719.479483805786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</row>
    <row r="137" spans="1:15" s="58" customFormat="1" ht="15">
      <c r="A137" s="58">
        <f t="shared" si="14"/>
        <v>132</v>
      </c>
      <c r="B137" s="64">
        <v>235.01</v>
      </c>
      <c r="C137" s="58" t="s">
        <v>259</v>
      </c>
      <c r="D137" s="58" t="s">
        <v>258</v>
      </c>
      <c r="E137" s="65">
        <v>-2472594</v>
      </c>
      <c r="F137" s="65">
        <v>-2142199.3085371195</v>
      </c>
      <c r="G137" s="65">
        <v>-249114.7352826175</v>
      </c>
      <c r="H137" s="65">
        <v>-78863.905363559898</v>
      </c>
      <c r="I137" s="65">
        <v>0</v>
      </c>
      <c r="J137" s="65">
        <v>-2416.0508167029684</v>
      </c>
      <c r="K137" s="65">
        <v>0</v>
      </c>
      <c r="L137" s="65">
        <v>0</v>
      </c>
      <c r="M137" s="65">
        <v>0</v>
      </c>
      <c r="N137" s="65">
        <v>0</v>
      </c>
      <c r="O137" s="65">
        <v>0</v>
      </c>
    </row>
    <row r="138" spans="1:15" s="58" customFormat="1" ht="15">
      <c r="A138" s="58">
        <f t="shared" si="14"/>
        <v>133</v>
      </c>
      <c r="B138" s="64">
        <v>252</v>
      </c>
      <c r="C138" s="58" t="s">
        <v>260</v>
      </c>
      <c r="D138" s="58" t="s">
        <v>261</v>
      </c>
      <c r="E138" s="65">
        <v>-67513639</v>
      </c>
      <c r="F138" s="65">
        <v>-46070241.682384215</v>
      </c>
      <c r="G138" s="65">
        <v>-19865157.294239171</v>
      </c>
      <c r="H138" s="65">
        <v>-1429889.0211792616</v>
      </c>
      <c r="I138" s="65">
        <v>-148351.00219734863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</row>
    <row r="139" spans="1:15" s="58" customFormat="1" ht="15">
      <c r="A139" s="58">
        <f t="shared" si="14"/>
        <v>134</v>
      </c>
      <c r="B139" s="64">
        <v>253</v>
      </c>
      <c r="C139" s="58" t="s">
        <v>262</v>
      </c>
      <c r="D139" s="58" t="s">
        <v>169</v>
      </c>
      <c r="E139" s="65">
        <v>-6715753</v>
      </c>
      <c r="F139" s="65">
        <v>-4146936.7021980635</v>
      </c>
      <c r="G139" s="65">
        <v>-800441.73321797815</v>
      </c>
      <c r="H139" s="65">
        <v>-676948.08205421886</v>
      </c>
      <c r="I139" s="65">
        <v>-397778.60243485915</v>
      </c>
      <c r="J139" s="65">
        <v>-309284.20382554474</v>
      </c>
      <c r="K139" s="65">
        <v>-150967.75881973855</v>
      </c>
      <c r="L139" s="65">
        <v>-95979.140298296203</v>
      </c>
      <c r="M139" s="65">
        <v>-54511.228838554183</v>
      </c>
      <c r="N139" s="65">
        <v>-75044.192781418591</v>
      </c>
      <c r="O139" s="65">
        <v>-7861.3555313280458</v>
      </c>
    </row>
    <row r="140" spans="1:15" s="58" customFormat="1" ht="15">
      <c r="A140" s="58">
        <f t="shared" si="14"/>
        <v>135</v>
      </c>
      <c r="B140" s="64">
        <v>114.01</v>
      </c>
      <c r="C140" s="58" t="s">
        <v>263</v>
      </c>
      <c r="D140" s="58" t="s">
        <v>105</v>
      </c>
      <c r="E140" s="65">
        <v>245239108</v>
      </c>
      <c r="F140" s="65">
        <v>130592364.48691991</v>
      </c>
      <c r="G140" s="65">
        <v>29607259.330872416</v>
      </c>
      <c r="H140" s="65">
        <v>32832379.940261837</v>
      </c>
      <c r="I140" s="65">
        <v>22006267.839202542</v>
      </c>
      <c r="J140" s="65">
        <v>15171795.354938788</v>
      </c>
      <c r="K140" s="65">
        <v>8078093.8578934316</v>
      </c>
      <c r="L140" s="65">
        <v>5951063.526617202</v>
      </c>
      <c r="M140" s="65">
        <v>0</v>
      </c>
      <c r="N140" s="65">
        <v>915279.0877310026</v>
      </c>
      <c r="O140" s="65">
        <v>84604.575562895217</v>
      </c>
    </row>
    <row r="141" spans="1:15" s="58" customFormat="1" ht="15">
      <c r="A141" s="58">
        <f t="shared" si="14"/>
        <v>136</v>
      </c>
      <c r="B141" s="64">
        <v>114.02</v>
      </c>
      <c r="C141" s="58" t="s">
        <v>264</v>
      </c>
      <c r="D141" s="58" t="s">
        <v>109</v>
      </c>
      <c r="E141" s="65">
        <v>946172</v>
      </c>
      <c r="F141" s="65">
        <v>503846.38771120459</v>
      </c>
      <c r="G141" s="65">
        <v>114229.5778355637</v>
      </c>
      <c r="H141" s="65">
        <v>126672.61288863202</v>
      </c>
      <c r="I141" s="65">
        <v>84903.727728262442</v>
      </c>
      <c r="J141" s="65">
        <v>58535.231479365619</v>
      </c>
      <c r="K141" s="65">
        <v>31166.587923288091</v>
      </c>
      <c r="L141" s="65">
        <v>22960.162125147068</v>
      </c>
      <c r="M141" s="65">
        <v>0</v>
      </c>
      <c r="N141" s="65">
        <v>3531.2942216239762</v>
      </c>
      <c r="O141" s="65">
        <v>326.41808691253152</v>
      </c>
    </row>
    <row r="142" spans="1:15" s="58" customFormat="1" ht="15">
      <c r="A142" s="58">
        <f t="shared" si="14"/>
        <v>137</v>
      </c>
      <c r="B142" s="64">
        <v>114.03</v>
      </c>
      <c r="C142" s="58" t="s">
        <v>265</v>
      </c>
      <c r="D142" s="58" t="s">
        <v>266</v>
      </c>
      <c r="E142" s="65">
        <v>302358</v>
      </c>
      <c r="F142" s="65">
        <v>189208.79041978292</v>
      </c>
      <c r="G142" s="65">
        <v>36540.944534426366</v>
      </c>
      <c r="H142" s="65">
        <v>29791.104207534263</v>
      </c>
      <c r="I142" s="65">
        <v>14453.251355222075</v>
      </c>
      <c r="J142" s="65">
        <v>13980.866168840948</v>
      </c>
      <c r="K142" s="65">
        <v>4773.4550569207413</v>
      </c>
      <c r="L142" s="65">
        <v>2210.9785132814359</v>
      </c>
      <c r="M142" s="65">
        <v>4668.1207793762214</v>
      </c>
      <c r="N142" s="65">
        <v>6110.95546146776</v>
      </c>
      <c r="O142" s="65">
        <v>619.53350314723571</v>
      </c>
    </row>
    <row r="143" spans="1:15" s="58" customFormat="1" ht="15">
      <c r="A143" s="58">
        <f t="shared" si="14"/>
        <v>138</v>
      </c>
      <c r="B143" s="64">
        <v>115.01</v>
      </c>
      <c r="C143" s="58" t="s">
        <v>267</v>
      </c>
      <c r="D143" s="58" t="s">
        <v>105</v>
      </c>
      <c r="E143" s="65">
        <v>-54306612</v>
      </c>
      <c r="F143" s="65">
        <v>-28918833.240715172</v>
      </c>
      <c r="G143" s="65">
        <v>-6556335.8062167959</v>
      </c>
      <c r="H143" s="65">
        <v>-7270517.8753642458</v>
      </c>
      <c r="I143" s="65">
        <v>-4873145.4736479102</v>
      </c>
      <c r="J143" s="65">
        <v>-3359695.8103601611</v>
      </c>
      <c r="K143" s="65">
        <v>-1788841.5612741574</v>
      </c>
      <c r="L143" s="65">
        <v>-1317824.4716472875</v>
      </c>
      <c r="M143" s="65">
        <v>0</v>
      </c>
      <c r="N143" s="65">
        <v>-202682.62551795581</v>
      </c>
      <c r="O143" s="65">
        <v>-18735.135256318223</v>
      </c>
    </row>
    <row r="144" spans="1:15" s="58" customFormat="1" ht="15">
      <c r="A144" s="58">
        <f t="shared" si="14"/>
        <v>139</v>
      </c>
      <c r="B144" s="64">
        <v>115.02</v>
      </c>
      <c r="C144" s="58" t="s">
        <v>268</v>
      </c>
      <c r="D144" s="58" t="s">
        <v>109</v>
      </c>
      <c r="E144" s="65">
        <v>-731889</v>
      </c>
      <c r="F144" s="65">
        <v>-389738.47128805949</v>
      </c>
      <c r="G144" s="65">
        <v>-88359.591588519746</v>
      </c>
      <c r="H144" s="65">
        <v>-97984.607422802641</v>
      </c>
      <c r="I144" s="65">
        <v>-65675.272977122848</v>
      </c>
      <c r="J144" s="65">
        <v>-45278.545583891115</v>
      </c>
      <c r="K144" s="65">
        <v>-24108.177866801594</v>
      </c>
      <c r="L144" s="65">
        <v>-17760.29104392411</v>
      </c>
      <c r="M144" s="65">
        <v>0</v>
      </c>
      <c r="N144" s="65">
        <v>-2731.54922843854</v>
      </c>
      <c r="O144" s="65">
        <v>-252.49300044001066</v>
      </c>
    </row>
    <row r="145" spans="1:15" s="58" customFormat="1" ht="15">
      <c r="A145" s="58">
        <f t="shared" si="14"/>
        <v>140</v>
      </c>
      <c r="B145" s="64">
        <v>115.03</v>
      </c>
      <c r="C145" s="58" t="s">
        <v>269</v>
      </c>
      <c r="D145" s="58" t="s">
        <v>266</v>
      </c>
      <c r="E145" s="65">
        <v>-288399</v>
      </c>
      <c r="F145" s="65">
        <v>-180473.56427901686</v>
      </c>
      <c r="G145" s="65">
        <v>-34853.954129819707</v>
      </c>
      <c r="H145" s="65">
        <v>-28415.734534388619</v>
      </c>
      <c r="I145" s="65">
        <v>-13785.98627320822</v>
      </c>
      <c r="J145" s="65">
        <v>-13335.409753429911</v>
      </c>
      <c r="K145" s="65">
        <v>-4553.0783540071197</v>
      </c>
      <c r="L145" s="65">
        <v>-2108.9039888207117</v>
      </c>
      <c r="M145" s="65">
        <v>-4452.6070573668385</v>
      </c>
      <c r="N145" s="65">
        <v>-5828.8302083352864</v>
      </c>
      <c r="O145" s="65">
        <v>-590.93142160670345</v>
      </c>
    </row>
    <row r="146" spans="1:15" s="58" customFormat="1" ht="15">
      <c r="A146" s="58">
        <f t="shared" si="14"/>
        <v>141</v>
      </c>
      <c r="B146" s="64">
        <v>230</v>
      </c>
      <c r="C146" s="58" t="s">
        <v>270</v>
      </c>
      <c r="D146" s="58" t="s">
        <v>105</v>
      </c>
      <c r="E146" s="65">
        <v>-5526317</v>
      </c>
      <c r="F146" s="65">
        <v>-2942821.0280974507</v>
      </c>
      <c r="G146" s="65">
        <v>-667181.9266428292</v>
      </c>
      <c r="H146" s="65">
        <v>-739858.09561143885</v>
      </c>
      <c r="I146" s="65">
        <v>-495898.11779260868</v>
      </c>
      <c r="J146" s="65">
        <v>-341887.35750302632</v>
      </c>
      <c r="K146" s="65">
        <v>-182035.02605494738</v>
      </c>
      <c r="L146" s="65">
        <v>-134103.66643163862</v>
      </c>
      <c r="M146" s="65">
        <v>0</v>
      </c>
      <c r="N146" s="65">
        <v>-20625.268227090157</v>
      </c>
      <c r="O146" s="65">
        <v>-1906.5136389707161</v>
      </c>
    </row>
    <row r="147" spans="1:15" s="58" customFormat="1" ht="15">
      <c r="A147" s="58">
        <f t="shared" si="14"/>
        <v>142</v>
      </c>
      <c r="B147" s="64">
        <v>230.01</v>
      </c>
      <c r="C147" s="58" t="s">
        <v>271</v>
      </c>
      <c r="D147" s="58" t="s">
        <v>109</v>
      </c>
      <c r="E147" s="65">
        <v>-4248884</v>
      </c>
      <c r="F147" s="65">
        <v>-2262574.7276435294</v>
      </c>
      <c r="G147" s="65">
        <v>-512959.82716914179</v>
      </c>
      <c r="H147" s="65">
        <v>-568836.57320307766</v>
      </c>
      <c r="I147" s="65">
        <v>-381269.04017976712</v>
      </c>
      <c r="J147" s="65">
        <v>-262858.55898184777</v>
      </c>
      <c r="K147" s="65">
        <v>-139956.8120403605</v>
      </c>
      <c r="L147" s="65">
        <v>-103105.00151235015</v>
      </c>
      <c r="M147" s="65">
        <v>0</v>
      </c>
      <c r="N147" s="65">
        <v>-15857.644823087732</v>
      </c>
      <c r="O147" s="65">
        <v>-1465.8144468376408</v>
      </c>
    </row>
    <row r="148" spans="1:15" s="58" customFormat="1" ht="15">
      <c r="A148" s="58">
        <f t="shared" si="14"/>
        <v>143</v>
      </c>
      <c r="B148" s="64">
        <v>230.02</v>
      </c>
      <c r="C148" s="58" t="s">
        <v>272</v>
      </c>
      <c r="D148" s="58" t="s">
        <v>266</v>
      </c>
      <c r="E148" s="65">
        <v>-10072669</v>
      </c>
      <c r="F148" s="65">
        <v>-6303248.1951489449</v>
      </c>
      <c r="G148" s="65">
        <v>-1217314.7039027771</v>
      </c>
      <c r="H148" s="65">
        <v>-992452.42999027623</v>
      </c>
      <c r="I148" s="65">
        <v>-481491.53280202067</v>
      </c>
      <c r="J148" s="65">
        <v>-465754.62614527484</v>
      </c>
      <c r="K148" s="65">
        <v>-159021.53333048499</v>
      </c>
      <c r="L148" s="65">
        <v>-73655.91362026475</v>
      </c>
      <c r="M148" s="65">
        <v>-155512.45696385973</v>
      </c>
      <c r="N148" s="65">
        <v>-203578.64398199157</v>
      </c>
      <c r="O148" s="65">
        <v>-20638.964114105012</v>
      </c>
    </row>
    <row r="149" spans="1:15" s="58" customFormat="1" ht="15">
      <c r="A149" s="58">
        <f t="shared" si="14"/>
        <v>144</v>
      </c>
      <c r="B149" s="64">
        <v>230.03</v>
      </c>
      <c r="C149" s="58" t="s">
        <v>273</v>
      </c>
      <c r="D149" s="58" t="s">
        <v>106</v>
      </c>
      <c r="E149" s="65">
        <v>-631117</v>
      </c>
      <c r="F149" s="65">
        <v>-387602.51462054159</v>
      </c>
      <c r="G149" s="65">
        <v>-75285.514010632876</v>
      </c>
      <c r="H149" s="65">
        <v>-64419.021881825538</v>
      </c>
      <c r="I149" s="65">
        <v>-37916.739515793983</v>
      </c>
      <c r="J149" s="65">
        <v>-29477.312326497417</v>
      </c>
      <c r="K149" s="65">
        <v>-14308.59378154245</v>
      </c>
      <c r="L149" s="65">
        <v>-9122.8672648128486</v>
      </c>
      <c r="M149" s="65">
        <v>-5181.3205732435672</v>
      </c>
      <c r="N149" s="65">
        <v>-7058.3422110671654</v>
      </c>
      <c r="O149" s="65">
        <v>-744.77381404284142</v>
      </c>
    </row>
    <row r="150" spans="1:15" s="58" customFormat="1">
      <c r="A150" s="66">
        <f>+A149+1</f>
        <v>145</v>
      </c>
      <c r="B150" s="67"/>
      <c r="C150" s="66" t="s">
        <v>107</v>
      </c>
      <c r="D150" s="66"/>
      <c r="E150" s="68">
        <f t="shared" ref="E150:O150" si="15">SUM(E132:E149)</f>
        <v>-280320825.12875009</v>
      </c>
      <c r="F150" s="68">
        <f t="shared" si="15"/>
        <v>-195082307.73374975</v>
      </c>
      <c r="G150" s="68">
        <f t="shared" si="15"/>
        <v>-45005926.540639542</v>
      </c>
      <c r="H150" s="68">
        <f t="shared" si="15"/>
        <v>-16432617.421631757</v>
      </c>
      <c r="I150" s="68">
        <f t="shared" si="15"/>
        <v>-4048282.3738340419</v>
      </c>
      <c r="J150" s="68">
        <f t="shared" si="15"/>
        <v>-6864310.0812680712</v>
      </c>
      <c r="K150" s="68">
        <f t="shared" si="15"/>
        <v>-891287.32229068421</v>
      </c>
      <c r="L150" s="68">
        <f t="shared" si="15"/>
        <v>698614.74762435595</v>
      </c>
      <c r="M150" s="68">
        <f t="shared" si="15"/>
        <v>-6123929.4246490477</v>
      </c>
      <c r="N150" s="68">
        <f t="shared" si="15"/>
        <v>-5875001.3285483001</v>
      </c>
      <c r="O150" s="68">
        <f t="shared" si="15"/>
        <v>-695777.64976318204</v>
      </c>
    </row>
    <row r="151" spans="1:15" s="58" customFormat="1" ht="15">
      <c r="A151" s="58">
        <f>+A150+1</f>
        <v>146</v>
      </c>
      <c r="B151" s="64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</row>
    <row r="152" spans="1:15" s="58" customFormat="1">
      <c r="A152" s="66">
        <f t="shared" si="14"/>
        <v>147</v>
      </c>
      <c r="B152" s="67"/>
      <c r="C152" s="66" t="s">
        <v>274</v>
      </c>
      <c r="D152" s="66"/>
      <c r="E152" s="68">
        <f t="shared" ref="E152:O152" si="16">SUM(E150,E129)</f>
        <v>-76747064.128750086</v>
      </c>
      <c r="F152" s="68">
        <f t="shared" si="16"/>
        <v>-77347898.869835809</v>
      </c>
      <c r="G152" s="68">
        <f t="shared" si="16"/>
        <v>-20485376.950322315</v>
      </c>
      <c r="H152" s="68">
        <f t="shared" si="16"/>
        <v>7134123.3716427349</v>
      </c>
      <c r="I152" s="68">
        <f t="shared" si="16"/>
        <v>9968413.9703497458</v>
      </c>
      <c r="J152" s="68">
        <f t="shared" si="16"/>
        <v>4085625.6736212028</v>
      </c>
      <c r="K152" s="68">
        <f t="shared" si="16"/>
        <v>4098839.7351554791</v>
      </c>
      <c r="L152" s="68">
        <f t="shared" si="16"/>
        <v>3950407.1091866149</v>
      </c>
      <c r="M152" s="68">
        <f t="shared" si="16"/>
        <v>-4211440.7778373826</v>
      </c>
      <c r="N152" s="68">
        <f t="shared" si="16"/>
        <v>-3510348.0938782049</v>
      </c>
      <c r="O152" s="68">
        <f t="shared" si="16"/>
        <v>-429409.29683207162</v>
      </c>
    </row>
    <row r="153" spans="1:15" s="58" customFormat="1" ht="15">
      <c r="A153" s="58">
        <f t="shared" si="14"/>
        <v>148</v>
      </c>
      <c r="B153" s="64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r="154" spans="1:15" s="58" customFormat="1" ht="13.5" thickBot="1">
      <c r="A154" s="69">
        <f t="shared" si="14"/>
        <v>149</v>
      </c>
      <c r="B154" s="70"/>
      <c r="C154" s="69" t="s">
        <v>275</v>
      </c>
      <c r="D154" s="69"/>
      <c r="E154" s="71">
        <f t="shared" ref="E154:O154" si="17">SUM(E152,E124,E71)</f>
        <v>4853248427.2904158</v>
      </c>
      <c r="F154" s="71">
        <f t="shared" si="17"/>
        <v>2755782663.5703926</v>
      </c>
      <c r="G154" s="71">
        <f t="shared" si="17"/>
        <v>578520311.43755507</v>
      </c>
      <c r="H154" s="71">
        <f t="shared" si="17"/>
        <v>584287993.52723646</v>
      </c>
      <c r="I154" s="71">
        <f t="shared" si="17"/>
        <v>353700869.18037468</v>
      </c>
      <c r="J154" s="71">
        <f t="shared" si="17"/>
        <v>272849771.15744555</v>
      </c>
      <c r="K154" s="71">
        <f t="shared" si="17"/>
        <v>125162364.97920093</v>
      </c>
      <c r="L154" s="71">
        <f t="shared" si="17"/>
        <v>83423249.172539115</v>
      </c>
      <c r="M154" s="71">
        <f t="shared" si="17"/>
        <v>44671646.619010404</v>
      </c>
      <c r="N154" s="71">
        <f t="shared" si="17"/>
        <v>49307700.120137773</v>
      </c>
      <c r="O154" s="71">
        <f t="shared" si="17"/>
        <v>5541857.5265244013</v>
      </c>
    </row>
    <row r="155" spans="1:15" s="58" customFormat="1" ht="15.75" thickTop="1">
      <c r="B155" s="64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spans="1:15" s="58" customFormat="1" ht="15">
      <c r="B156" s="64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</row>
    <row r="157" spans="1:15" s="58" customFormat="1" ht="15">
      <c r="B157" s="64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</row>
    <row r="158" spans="1:15" s="58" customFormat="1" ht="15">
      <c r="B158" s="64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</row>
    <row r="161" spans="3:15">
      <c r="C161" s="58" t="s">
        <v>276</v>
      </c>
      <c r="E161" s="72">
        <f>E29+E32+E35+E37+E40+E42+E45</f>
        <v>582841970.48999989</v>
      </c>
      <c r="F161" s="72">
        <f t="shared" ref="F161:O161" si="18">F29+F32+F35+F37+F40+F42+F45</f>
        <v>285241956.64519405</v>
      </c>
      <c r="G161" s="72">
        <f t="shared" si="18"/>
        <v>64570036.957191288</v>
      </c>
      <c r="H161" s="72">
        <f t="shared" si="18"/>
        <v>71573678.682412505</v>
      </c>
      <c r="I161" s="72">
        <f t="shared" si="18"/>
        <v>47960386.42384474</v>
      </c>
      <c r="J161" s="72">
        <f t="shared" si="18"/>
        <v>33043739.754995074</v>
      </c>
      <c r="K161" s="72">
        <f t="shared" si="18"/>
        <v>17599964.610347219</v>
      </c>
      <c r="L161" s="72">
        <f t="shared" si="18"/>
        <v>12964453.863356486</v>
      </c>
      <c r="M161" s="72">
        <f t="shared" si="18"/>
        <v>44387745.311653435</v>
      </c>
      <c r="N161" s="72">
        <f t="shared" si="18"/>
        <v>1994122.6333618714</v>
      </c>
      <c r="O161" s="72">
        <f t="shared" si="18"/>
        <v>3505885.6076431838</v>
      </c>
    </row>
    <row r="162" spans="3:15">
      <c r="C162" s="58" t="s">
        <v>277</v>
      </c>
      <c r="E162" s="72">
        <f>E55-E161</f>
        <v>2873557373.994164</v>
      </c>
      <c r="F162" s="72">
        <f t="shared" ref="F162:O162" si="19">F55-F161</f>
        <v>1877694493.4489975</v>
      </c>
      <c r="G162" s="72">
        <f t="shared" si="19"/>
        <v>353147029.35368353</v>
      </c>
      <c r="H162" s="72">
        <f t="shared" si="19"/>
        <v>268982724.83388561</v>
      </c>
      <c r="I162" s="72">
        <f t="shared" si="19"/>
        <v>117261663.29818814</v>
      </c>
      <c r="J162" s="72">
        <f t="shared" si="19"/>
        <v>126778248.28998038</v>
      </c>
      <c r="K162" s="72">
        <f t="shared" si="19"/>
        <v>36967690.056192003</v>
      </c>
      <c r="L162" s="72">
        <f t="shared" si="19"/>
        <v>12310302.167489491</v>
      </c>
      <c r="M162" s="72">
        <f t="shared" si="19"/>
        <v>8975782.6975570992</v>
      </c>
      <c r="N162" s="72">
        <f t="shared" si="19"/>
        <v>67863140.780171394</v>
      </c>
      <c r="O162" s="72">
        <f t="shared" si="19"/>
        <v>3576299.0680197165</v>
      </c>
    </row>
    <row r="164" spans="3:15">
      <c r="C164" s="58" t="s">
        <v>278</v>
      </c>
      <c r="E164" s="72">
        <f>E97+E100+E102+E105+E107+E110+E94</f>
        <v>-171404863.2700001</v>
      </c>
      <c r="F164" s="72">
        <f t="shared" ref="F164:O164" si="20">F97+F100+F102+F105+F107+F110+F94</f>
        <v>-83885274.31635201</v>
      </c>
      <c r="G164" s="72">
        <f t="shared" si="20"/>
        <v>-18989055.209393367</v>
      </c>
      <c r="H164" s="72">
        <f t="shared" si="20"/>
        <v>-21048718.5711351</v>
      </c>
      <c r="I164" s="72">
        <f t="shared" si="20"/>
        <v>-14104412.334005935</v>
      </c>
      <c r="J164" s="72">
        <f t="shared" si="20"/>
        <v>-9717655.8679752387</v>
      </c>
      <c r="K164" s="72">
        <f t="shared" si="20"/>
        <v>-5175879.0209586769</v>
      </c>
      <c r="L164" s="72">
        <f t="shared" si="20"/>
        <v>-3812646.5737370402</v>
      </c>
      <c r="M164" s="72">
        <f t="shared" si="20"/>
        <v>-13053753.506479995</v>
      </c>
      <c r="N164" s="72">
        <f t="shared" si="20"/>
        <v>-586440.8100666604</v>
      </c>
      <c r="O164" s="72">
        <f t="shared" si="20"/>
        <v>-1031027.059896078</v>
      </c>
    </row>
    <row r="165" spans="3:15">
      <c r="C165" s="58" t="s">
        <v>279</v>
      </c>
      <c r="E165" s="72">
        <f>E117-E164</f>
        <v>-1043566142.7949973</v>
      </c>
      <c r="F165" s="72">
        <f t="shared" ref="F165:O165" si="21">F117-F164</f>
        <v>-693854424.564062</v>
      </c>
      <c r="G165" s="72">
        <f t="shared" si="21"/>
        <v>-122545714.80892678</v>
      </c>
      <c r="H165" s="72">
        <f t="shared" si="21"/>
        <v>-92111948.230374411</v>
      </c>
      <c r="I165" s="72">
        <f t="shared" si="21"/>
        <v>-39514282.428008534</v>
      </c>
      <c r="J165" s="72">
        <f t="shared" si="21"/>
        <v>-42834552.201430514</v>
      </c>
      <c r="K165" s="72">
        <f t="shared" si="21"/>
        <v>-13697162.259959668</v>
      </c>
      <c r="L165" s="72">
        <f t="shared" si="21"/>
        <v>-4262277.4844357464</v>
      </c>
      <c r="M165" s="72">
        <f t="shared" si="21"/>
        <v>-4225436.454083113</v>
      </c>
      <c r="N165" s="72">
        <f t="shared" si="21"/>
        <v>-28498113.887204614</v>
      </c>
      <c r="O165" s="72">
        <f t="shared" si="21"/>
        <v>-2022230.4765121113</v>
      </c>
    </row>
    <row r="167" spans="3:15">
      <c r="C167" s="58" t="s">
        <v>280</v>
      </c>
      <c r="E167" s="72">
        <f>E69</f>
        <v>299479149</v>
      </c>
      <c r="F167" s="72">
        <f t="shared" ref="F167:O167" si="22">F69</f>
        <v>183926072.70731068</v>
      </c>
      <c r="G167" s="72">
        <f t="shared" si="22"/>
        <v>35724662.254275985</v>
      </c>
      <c r="H167" s="72">
        <f t="shared" si="22"/>
        <v>30568268.407571789</v>
      </c>
      <c r="I167" s="72">
        <f t="shared" si="22"/>
        <v>17992341.963605236</v>
      </c>
      <c r="J167" s="72">
        <f t="shared" si="22"/>
        <v>13987644.779568054</v>
      </c>
      <c r="K167" s="72">
        <f t="shared" si="22"/>
        <v>6789748.1593476692</v>
      </c>
      <c r="L167" s="72">
        <f t="shared" si="22"/>
        <v>4329004.804031753</v>
      </c>
      <c r="M167" s="72">
        <f t="shared" si="22"/>
        <v>2458652.6364702187</v>
      </c>
      <c r="N167" s="72">
        <f t="shared" si="22"/>
        <v>3349341.4354567737</v>
      </c>
      <c r="O167" s="72">
        <f t="shared" si="22"/>
        <v>353411.85236181942</v>
      </c>
    </row>
    <row r="168" spans="3:15">
      <c r="C168" s="58" t="s">
        <v>281</v>
      </c>
      <c r="E168" s="72">
        <f>E120</f>
        <v>-75827762</v>
      </c>
      <c r="F168" s="72">
        <f t="shared" ref="F168:O168" si="23">F120</f>
        <v>-46569861.419115551</v>
      </c>
      <c r="G168" s="72">
        <f t="shared" si="23"/>
        <v>-9045441.7143666465</v>
      </c>
      <c r="H168" s="72">
        <f t="shared" si="23"/>
        <v>-7739848.9654499227</v>
      </c>
      <c r="I168" s="72">
        <f t="shared" si="23"/>
        <v>-4555639.4453320401</v>
      </c>
      <c r="J168" s="72">
        <f t="shared" si="23"/>
        <v>-3541654.9126284234</v>
      </c>
      <c r="K168" s="72">
        <f t="shared" si="23"/>
        <v>-1719156.1054788269</v>
      </c>
      <c r="L168" s="72">
        <f t="shared" si="23"/>
        <v>-1096098.8338355958</v>
      </c>
      <c r="M168" s="72">
        <f t="shared" si="23"/>
        <v>-622527.90413444221</v>
      </c>
      <c r="N168" s="72">
        <f t="shared" si="23"/>
        <v>-848049.24173387</v>
      </c>
      <c r="O168" s="72">
        <f t="shared" si="23"/>
        <v>-89483.457924715767</v>
      </c>
    </row>
    <row r="169" spans="3:15"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3:15"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</sheetData>
  <mergeCells count="2">
    <mergeCell ref="B1:D1"/>
    <mergeCell ref="B2:D2"/>
  </mergeCells>
  <printOptions horizontalCentered="1"/>
  <pageMargins left="0.25" right="0.25" top="1" bottom="0.72" header="0.5" footer="0.46"/>
  <pageSetup scale="55" fitToHeight="3" pageOrder="overThenDown" orientation="landscape" r:id="rId1"/>
  <headerFooter alignWithMargins="0">
    <oddHeader>&amp;CPuget Sound Energy
ELECTRIC COST OF SERVICE
Ratebase Detail
Adjusted Test Year Twelve Months ended December 2010 @ Proforma Rev Requirement&amp;RDocket No. UE-111048
ECOS Model
Page &amp;P of &amp;N
Compliance Filing, Advice No. 2012-10</oddHeader>
    <oddFooter>&amp;RCOS Reports
&amp;A
Page 12-14 of 18</oddFooter>
  </headerFooter>
  <rowBreaks count="2" manualBreakCount="2">
    <brk id="55" max="16383" man="1"/>
    <brk id="1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3"/>
  <sheetViews>
    <sheetView showGridLines="0" topLeftCell="A4" zoomScaleNormal="10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G414" sqref="G414"/>
    </sheetView>
  </sheetViews>
  <sheetFormatPr defaultRowHeight="12.75"/>
  <cols>
    <col min="1" max="1" width="5" style="58" bestFit="1" customWidth="1"/>
    <col min="2" max="2" width="3.28515625" style="58" bestFit="1" customWidth="1"/>
    <col min="3" max="3" width="38.28515625" style="58" bestFit="1" customWidth="1"/>
    <col min="4" max="4" width="1.7109375" style="58" customWidth="1"/>
    <col min="5" max="5" width="15.5703125" style="58" customWidth="1"/>
    <col min="6" max="6" width="1.7109375" style="58" customWidth="1"/>
    <col min="7" max="7" width="15.5703125" style="58" customWidth="1"/>
    <col min="8" max="8" width="16.5703125" style="58" bestFit="1" customWidth="1"/>
    <col min="9" max="9" width="17" style="58" bestFit="1" customWidth="1"/>
    <col min="10" max="11" width="16.5703125" style="58" bestFit="1" customWidth="1"/>
    <col min="12" max="13" width="16.140625" style="58" bestFit="1" customWidth="1"/>
    <col min="14" max="14" width="16.5703125" style="58" bestFit="1" customWidth="1"/>
    <col min="15" max="15" width="15.28515625" style="58" bestFit="1" customWidth="1"/>
    <col min="16" max="16" width="16.5703125" style="58" bestFit="1" customWidth="1"/>
    <col min="17" max="19" width="9.140625" style="58"/>
    <col min="20" max="21" width="15" style="58" bestFit="1" customWidth="1"/>
    <col min="22" max="256" width="9.140625" style="58"/>
    <col min="257" max="257" width="5" style="58" bestFit="1" customWidth="1"/>
    <col min="258" max="258" width="3.28515625" style="58" bestFit="1" customWidth="1"/>
    <col min="259" max="259" width="38.28515625" style="58" bestFit="1" customWidth="1"/>
    <col min="260" max="260" width="1.7109375" style="58" customWidth="1"/>
    <col min="261" max="261" width="15.5703125" style="58" customWidth="1"/>
    <col min="262" max="262" width="1.7109375" style="58" customWidth="1"/>
    <col min="263" max="263" width="15.5703125" style="58" customWidth="1"/>
    <col min="264" max="264" width="16.5703125" style="58" bestFit="1" customWidth="1"/>
    <col min="265" max="265" width="17" style="58" bestFit="1" customWidth="1"/>
    <col min="266" max="267" width="16.5703125" style="58" bestFit="1" customWidth="1"/>
    <col min="268" max="269" width="16.140625" style="58" bestFit="1" customWidth="1"/>
    <col min="270" max="270" width="16.5703125" style="58" bestFit="1" customWidth="1"/>
    <col min="271" max="271" width="15.28515625" style="58" bestFit="1" customWidth="1"/>
    <col min="272" max="272" width="16.5703125" style="58" bestFit="1" customWidth="1"/>
    <col min="273" max="275" width="9.140625" style="58"/>
    <col min="276" max="277" width="15" style="58" bestFit="1" customWidth="1"/>
    <col min="278" max="512" width="9.140625" style="58"/>
    <col min="513" max="513" width="5" style="58" bestFit="1" customWidth="1"/>
    <col min="514" max="514" width="3.28515625" style="58" bestFit="1" customWidth="1"/>
    <col min="515" max="515" width="38.28515625" style="58" bestFit="1" customWidth="1"/>
    <col min="516" max="516" width="1.7109375" style="58" customWidth="1"/>
    <col min="517" max="517" width="15.5703125" style="58" customWidth="1"/>
    <col min="518" max="518" width="1.7109375" style="58" customWidth="1"/>
    <col min="519" max="519" width="15.5703125" style="58" customWidth="1"/>
    <col min="520" max="520" width="16.5703125" style="58" bestFit="1" customWidth="1"/>
    <col min="521" max="521" width="17" style="58" bestFit="1" customWidth="1"/>
    <col min="522" max="523" width="16.5703125" style="58" bestFit="1" customWidth="1"/>
    <col min="524" max="525" width="16.140625" style="58" bestFit="1" customWidth="1"/>
    <col min="526" max="526" width="16.5703125" style="58" bestFit="1" customWidth="1"/>
    <col min="527" max="527" width="15.28515625" style="58" bestFit="1" customWidth="1"/>
    <col min="528" max="528" width="16.5703125" style="58" bestFit="1" customWidth="1"/>
    <col min="529" max="531" width="9.140625" style="58"/>
    <col min="532" max="533" width="15" style="58" bestFit="1" customWidth="1"/>
    <col min="534" max="768" width="9.140625" style="58"/>
    <col min="769" max="769" width="5" style="58" bestFit="1" customWidth="1"/>
    <col min="770" max="770" width="3.28515625" style="58" bestFit="1" customWidth="1"/>
    <col min="771" max="771" width="38.28515625" style="58" bestFit="1" customWidth="1"/>
    <col min="772" max="772" width="1.7109375" style="58" customWidth="1"/>
    <col min="773" max="773" width="15.5703125" style="58" customWidth="1"/>
    <col min="774" max="774" width="1.7109375" style="58" customWidth="1"/>
    <col min="775" max="775" width="15.5703125" style="58" customWidth="1"/>
    <col min="776" max="776" width="16.5703125" style="58" bestFit="1" customWidth="1"/>
    <col min="777" max="777" width="17" style="58" bestFit="1" customWidth="1"/>
    <col min="778" max="779" width="16.5703125" style="58" bestFit="1" customWidth="1"/>
    <col min="780" max="781" width="16.140625" style="58" bestFit="1" customWidth="1"/>
    <col min="782" max="782" width="16.5703125" style="58" bestFit="1" customWidth="1"/>
    <col min="783" max="783" width="15.28515625" style="58" bestFit="1" customWidth="1"/>
    <col min="784" max="784" width="16.5703125" style="58" bestFit="1" customWidth="1"/>
    <col min="785" max="787" width="9.140625" style="58"/>
    <col min="788" max="789" width="15" style="58" bestFit="1" customWidth="1"/>
    <col min="790" max="1024" width="9.140625" style="58"/>
    <col min="1025" max="1025" width="5" style="58" bestFit="1" customWidth="1"/>
    <col min="1026" max="1026" width="3.28515625" style="58" bestFit="1" customWidth="1"/>
    <col min="1027" max="1027" width="38.28515625" style="58" bestFit="1" customWidth="1"/>
    <col min="1028" max="1028" width="1.7109375" style="58" customWidth="1"/>
    <col min="1029" max="1029" width="15.5703125" style="58" customWidth="1"/>
    <col min="1030" max="1030" width="1.7109375" style="58" customWidth="1"/>
    <col min="1031" max="1031" width="15.5703125" style="58" customWidth="1"/>
    <col min="1032" max="1032" width="16.5703125" style="58" bestFit="1" customWidth="1"/>
    <col min="1033" max="1033" width="17" style="58" bestFit="1" customWidth="1"/>
    <col min="1034" max="1035" width="16.5703125" style="58" bestFit="1" customWidth="1"/>
    <col min="1036" max="1037" width="16.140625" style="58" bestFit="1" customWidth="1"/>
    <col min="1038" max="1038" width="16.5703125" style="58" bestFit="1" customWidth="1"/>
    <col min="1039" max="1039" width="15.28515625" style="58" bestFit="1" customWidth="1"/>
    <col min="1040" max="1040" width="16.5703125" style="58" bestFit="1" customWidth="1"/>
    <col min="1041" max="1043" width="9.140625" style="58"/>
    <col min="1044" max="1045" width="15" style="58" bestFit="1" customWidth="1"/>
    <col min="1046" max="1280" width="9.140625" style="58"/>
    <col min="1281" max="1281" width="5" style="58" bestFit="1" customWidth="1"/>
    <col min="1282" max="1282" width="3.28515625" style="58" bestFit="1" customWidth="1"/>
    <col min="1283" max="1283" width="38.28515625" style="58" bestFit="1" customWidth="1"/>
    <col min="1284" max="1284" width="1.7109375" style="58" customWidth="1"/>
    <col min="1285" max="1285" width="15.5703125" style="58" customWidth="1"/>
    <col min="1286" max="1286" width="1.7109375" style="58" customWidth="1"/>
    <col min="1287" max="1287" width="15.5703125" style="58" customWidth="1"/>
    <col min="1288" max="1288" width="16.5703125" style="58" bestFit="1" customWidth="1"/>
    <col min="1289" max="1289" width="17" style="58" bestFit="1" customWidth="1"/>
    <col min="1290" max="1291" width="16.5703125" style="58" bestFit="1" customWidth="1"/>
    <col min="1292" max="1293" width="16.140625" style="58" bestFit="1" customWidth="1"/>
    <col min="1294" max="1294" width="16.5703125" style="58" bestFit="1" customWidth="1"/>
    <col min="1295" max="1295" width="15.28515625" style="58" bestFit="1" customWidth="1"/>
    <col min="1296" max="1296" width="16.5703125" style="58" bestFit="1" customWidth="1"/>
    <col min="1297" max="1299" width="9.140625" style="58"/>
    <col min="1300" max="1301" width="15" style="58" bestFit="1" customWidth="1"/>
    <col min="1302" max="1536" width="9.140625" style="58"/>
    <col min="1537" max="1537" width="5" style="58" bestFit="1" customWidth="1"/>
    <col min="1538" max="1538" width="3.28515625" style="58" bestFit="1" customWidth="1"/>
    <col min="1539" max="1539" width="38.28515625" style="58" bestFit="1" customWidth="1"/>
    <col min="1540" max="1540" width="1.7109375" style="58" customWidth="1"/>
    <col min="1541" max="1541" width="15.5703125" style="58" customWidth="1"/>
    <col min="1542" max="1542" width="1.7109375" style="58" customWidth="1"/>
    <col min="1543" max="1543" width="15.5703125" style="58" customWidth="1"/>
    <col min="1544" max="1544" width="16.5703125" style="58" bestFit="1" customWidth="1"/>
    <col min="1545" max="1545" width="17" style="58" bestFit="1" customWidth="1"/>
    <col min="1546" max="1547" width="16.5703125" style="58" bestFit="1" customWidth="1"/>
    <col min="1548" max="1549" width="16.140625" style="58" bestFit="1" customWidth="1"/>
    <col min="1550" max="1550" width="16.5703125" style="58" bestFit="1" customWidth="1"/>
    <col min="1551" max="1551" width="15.28515625" style="58" bestFit="1" customWidth="1"/>
    <col min="1552" max="1552" width="16.5703125" style="58" bestFit="1" customWidth="1"/>
    <col min="1553" max="1555" width="9.140625" style="58"/>
    <col min="1556" max="1557" width="15" style="58" bestFit="1" customWidth="1"/>
    <col min="1558" max="1792" width="9.140625" style="58"/>
    <col min="1793" max="1793" width="5" style="58" bestFit="1" customWidth="1"/>
    <col min="1794" max="1794" width="3.28515625" style="58" bestFit="1" customWidth="1"/>
    <col min="1795" max="1795" width="38.28515625" style="58" bestFit="1" customWidth="1"/>
    <col min="1796" max="1796" width="1.7109375" style="58" customWidth="1"/>
    <col min="1797" max="1797" width="15.5703125" style="58" customWidth="1"/>
    <col min="1798" max="1798" width="1.7109375" style="58" customWidth="1"/>
    <col min="1799" max="1799" width="15.5703125" style="58" customWidth="1"/>
    <col min="1800" max="1800" width="16.5703125" style="58" bestFit="1" customWidth="1"/>
    <col min="1801" max="1801" width="17" style="58" bestFit="1" customWidth="1"/>
    <col min="1802" max="1803" width="16.5703125" style="58" bestFit="1" customWidth="1"/>
    <col min="1804" max="1805" width="16.140625" style="58" bestFit="1" customWidth="1"/>
    <col min="1806" max="1806" width="16.5703125" style="58" bestFit="1" customWidth="1"/>
    <col min="1807" max="1807" width="15.28515625" style="58" bestFit="1" customWidth="1"/>
    <col min="1808" max="1808" width="16.5703125" style="58" bestFit="1" customWidth="1"/>
    <col min="1809" max="1811" width="9.140625" style="58"/>
    <col min="1812" max="1813" width="15" style="58" bestFit="1" customWidth="1"/>
    <col min="1814" max="2048" width="9.140625" style="58"/>
    <col min="2049" max="2049" width="5" style="58" bestFit="1" customWidth="1"/>
    <col min="2050" max="2050" width="3.28515625" style="58" bestFit="1" customWidth="1"/>
    <col min="2051" max="2051" width="38.28515625" style="58" bestFit="1" customWidth="1"/>
    <col min="2052" max="2052" width="1.7109375" style="58" customWidth="1"/>
    <col min="2053" max="2053" width="15.5703125" style="58" customWidth="1"/>
    <col min="2054" max="2054" width="1.7109375" style="58" customWidth="1"/>
    <col min="2055" max="2055" width="15.5703125" style="58" customWidth="1"/>
    <col min="2056" max="2056" width="16.5703125" style="58" bestFit="1" customWidth="1"/>
    <col min="2057" max="2057" width="17" style="58" bestFit="1" customWidth="1"/>
    <col min="2058" max="2059" width="16.5703125" style="58" bestFit="1" customWidth="1"/>
    <col min="2060" max="2061" width="16.140625" style="58" bestFit="1" customWidth="1"/>
    <col min="2062" max="2062" width="16.5703125" style="58" bestFit="1" customWidth="1"/>
    <col min="2063" max="2063" width="15.28515625" style="58" bestFit="1" customWidth="1"/>
    <col min="2064" max="2064" width="16.5703125" style="58" bestFit="1" customWidth="1"/>
    <col min="2065" max="2067" width="9.140625" style="58"/>
    <col min="2068" max="2069" width="15" style="58" bestFit="1" customWidth="1"/>
    <col min="2070" max="2304" width="9.140625" style="58"/>
    <col min="2305" max="2305" width="5" style="58" bestFit="1" customWidth="1"/>
    <col min="2306" max="2306" width="3.28515625" style="58" bestFit="1" customWidth="1"/>
    <col min="2307" max="2307" width="38.28515625" style="58" bestFit="1" customWidth="1"/>
    <col min="2308" max="2308" width="1.7109375" style="58" customWidth="1"/>
    <col min="2309" max="2309" width="15.5703125" style="58" customWidth="1"/>
    <col min="2310" max="2310" width="1.7109375" style="58" customWidth="1"/>
    <col min="2311" max="2311" width="15.5703125" style="58" customWidth="1"/>
    <col min="2312" max="2312" width="16.5703125" style="58" bestFit="1" customWidth="1"/>
    <col min="2313" max="2313" width="17" style="58" bestFit="1" customWidth="1"/>
    <col min="2314" max="2315" width="16.5703125" style="58" bestFit="1" customWidth="1"/>
    <col min="2316" max="2317" width="16.140625" style="58" bestFit="1" customWidth="1"/>
    <col min="2318" max="2318" width="16.5703125" style="58" bestFit="1" customWidth="1"/>
    <col min="2319" max="2319" width="15.28515625" style="58" bestFit="1" customWidth="1"/>
    <col min="2320" max="2320" width="16.5703125" style="58" bestFit="1" customWidth="1"/>
    <col min="2321" max="2323" width="9.140625" style="58"/>
    <col min="2324" max="2325" width="15" style="58" bestFit="1" customWidth="1"/>
    <col min="2326" max="2560" width="9.140625" style="58"/>
    <col min="2561" max="2561" width="5" style="58" bestFit="1" customWidth="1"/>
    <col min="2562" max="2562" width="3.28515625" style="58" bestFit="1" customWidth="1"/>
    <col min="2563" max="2563" width="38.28515625" style="58" bestFit="1" customWidth="1"/>
    <col min="2564" max="2564" width="1.7109375" style="58" customWidth="1"/>
    <col min="2565" max="2565" width="15.5703125" style="58" customWidth="1"/>
    <col min="2566" max="2566" width="1.7109375" style="58" customWidth="1"/>
    <col min="2567" max="2567" width="15.5703125" style="58" customWidth="1"/>
    <col min="2568" max="2568" width="16.5703125" style="58" bestFit="1" customWidth="1"/>
    <col min="2569" max="2569" width="17" style="58" bestFit="1" customWidth="1"/>
    <col min="2570" max="2571" width="16.5703125" style="58" bestFit="1" customWidth="1"/>
    <col min="2572" max="2573" width="16.140625" style="58" bestFit="1" customWidth="1"/>
    <col min="2574" max="2574" width="16.5703125" style="58" bestFit="1" customWidth="1"/>
    <col min="2575" max="2575" width="15.28515625" style="58" bestFit="1" customWidth="1"/>
    <col min="2576" max="2576" width="16.5703125" style="58" bestFit="1" customWidth="1"/>
    <col min="2577" max="2579" width="9.140625" style="58"/>
    <col min="2580" max="2581" width="15" style="58" bestFit="1" customWidth="1"/>
    <col min="2582" max="2816" width="9.140625" style="58"/>
    <col min="2817" max="2817" width="5" style="58" bestFit="1" customWidth="1"/>
    <col min="2818" max="2818" width="3.28515625" style="58" bestFit="1" customWidth="1"/>
    <col min="2819" max="2819" width="38.28515625" style="58" bestFit="1" customWidth="1"/>
    <col min="2820" max="2820" width="1.7109375" style="58" customWidth="1"/>
    <col min="2821" max="2821" width="15.5703125" style="58" customWidth="1"/>
    <col min="2822" max="2822" width="1.7109375" style="58" customWidth="1"/>
    <col min="2823" max="2823" width="15.5703125" style="58" customWidth="1"/>
    <col min="2824" max="2824" width="16.5703125" style="58" bestFit="1" customWidth="1"/>
    <col min="2825" max="2825" width="17" style="58" bestFit="1" customWidth="1"/>
    <col min="2826" max="2827" width="16.5703125" style="58" bestFit="1" customWidth="1"/>
    <col min="2828" max="2829" width="16.140625" style="58" bestFit="1" customWidth="1"/>
    <col min="2830" max="2830" width="16.5703125" style="58" bestFit="1" customWidth="1"/>
    <col min="2831" max="2831" width="15.28515625" style="58" bestFit="1" customWidth="1"/>
    <col min="2832" max="2832" width="16.5703125" style="58" bestFit="1" customWidth="1"/>
    <col min="2833" max="2835" width="9.140625" style="58"/>
    <col min="2836" max="2837" width="15" style="58" bestFit="1" customWidth="1"/>
    <col min="2838" max="3072" width="9.140625" style="58"/>
    <col min="3073" max="3073" width="5" style="58" bestFit="1" customWidth="1"/>
    <col min="3074" max="3074" width="3.28515625" style="58" bestFit="1" customWidth="1"/>
    <col min="3075" max="3075" width="38.28515625" style="58" bestFit="1" customWidth="1"/>
    <col min="3076" max="3076" width="1.7109375" style="58" customWidth="1"/>
    <col min="3077" max="3077" width="15.5703125" style="58" customWidth="1"/>
    <col min="3078" max="3078" width="1.7109375" style="58" customWidth="1"/>
    <col min="3079" max="3079" width="15.5703125" style="58" customWidth="1"/>
    <col min="3080" max="3080" width="16.5703125" style="58" bestFit="1" customWidth="1"/>
    <col min="3081" max="3081" width="17" style="58" bestFit="1" customWidth="1"/>
    <col min="3082" max="3083" width="16.5703125" style="58" bestFit="1" customWidth="1"/>
    <col min="3084" max="3085" width="16.140625" style="58" bestFit="1" customWidth="1"/>
    <col min="3086" max="3086" width="16.5703125" style="58" bestFit="1" customWidth="1"/>
    <col min="3087" max="3087" width="15.28515625" style="58" bestFit="1" customWidth="1"/>
    <col min="3088" max="3088" width="16.5703125" style="58" bestFit="1" customWidth="1"/>
    <col min="3089" max="3091" width="9.140625" style="58"/>
    <col min="3092" max="3093" width="15" style="58" bestFit="1" customWidth="1"/>
    <col min="3094" max="3328" width="9.140625" style="58"/>
    <col min="3329" max="3329" width="5" style="58" bestFit="1" customWidth="1"/>
    <col min="3330" max="3330" width="3.28515625" style="58" bestFit="1" customWidth="1"/>
    <col min="3331" max="3331" width="38.28515625" style="58" bestFit="1" customWidth="1"/>
    <col min="3332" max="3332" width="1.7109375" style="58" customWidth="1"/>
    <col min="3333" max="3333" width="15.5703125" style="58" customWidth="1"/>
    <col min="3334" max="3334" width="1.7109375" style="58" customWidth="1"/>
    <col min="3335" max="3335" width="15.5703125" style="58" customWidth="1"/>
    <col min="3336" max="3336" width="16.5703125" style="58" bestFit="1" customWidth="1"/>
    <col min="3337" max="3337" width="17" style="58" bestFit="1" customWidth="1"/>
    <col min="3338" max="3339" width="16.5703125" style="58" bestFit="1" customWidth="1"/>
    <col min="3340" max="3341" width="16.140625" style="58" bestFit="1" customWidth="1"/>
    <col min="3342" max="3342" width="16.5703125" style="58" bestFit="1" customWidth="1"/>
    <col min="3343" max="3343" width="15.28515625" style="58" bestFit="1" customWidth="1"/>
    <col min="3344" max="3344" width="16.5703125" style="58" bestFit="1" customWidth="1"/>
    <col min="3345" max="3347" width="9.140625" style="58"/>
    <col min="3348" max="3349" width="15" style="58" bestFit="1" customWidth="1"/>
    <col min="3350" max="3584" width="9.140625" style="58"/>
    <col min="3585" max="3585" width="5" style="58" bestFit="1" customWidth="1"/>
    <col min="3586" max="3586" width="3.28515625" style="58" bestFit="1" customWidth="1"/>
    <col min="3587" max="3587" width="38.28515625" style="58" bestFit="1" customWidth="1"/>
    <col min="3588" max="3588" width="1.7109375" style="58" customWidth="1"/>
    <col min="3589" max="3589" width="15.5703125" style="58" customWidth="1"/>
    <col min="3590" max="3590" width="1.7109375" style="58" customWidth="1"/>
    <col min="3591" max="3591" width="15.5703125" style="58" customWidth="1"/>
    <col min="3592" max="3592" width="16.5703125" style="58" bestFit="1" customWidth="1"/>
    <col min="3593" max="3593" width="17" style="58" bestFit="1" customWidth="1"/>
    <col min="3594" max="3595" width="16.5703125" style="58" bestFit="1" customWidth="1"/>
    <col min="3596" max="3597" width="16.140625" style="58" bestFit="1" customWidth="1"/>
    <col min="3598" max="3598" width="16.5703125" style="58" bestFit="1" customWidth="1"/>
    <col min="3599" max="3599" width="15.28515625" style="58" bestFit="1" customWidth="1"/>
    <col min="3600" max="3600" width="16.5703125" style="58" bestFit="1" customWidth="1"/>
    <col min="3601" max="3603" width="9.140625" style="58"/>
    <col min="3604" max="3605" width="15" style="58" bestFit="1" customWidth="1"/>
    <col min="3606" max="3840" width="9.140625" style="58"/>
    <col min="3841" max="3841" width="5" style="58" bestFit="1" customWidth="1"/>
    <col min="3842" max="3842" width="3.28515625" style="58" bestFit="1" customWidth="1"/>
    <col min="3843" max="3843" width="38.28515625" style="58" bestFit="1" customWidth="1"/>
    <col min="3844" max="3844" width="1.7109375" style="58" customWidth="1"/>
    <col min="3845" max="3845" width="15.5703125" style="58" customWidth="1"/>
    <col min="3846" max="3846" width="1.7109375" style="58" customWidth="1"/>
    <col min="3847" max="3847" width="15.5703125" style="58" customWidth="1"/>
    <col min="3848" max="3848" width="16.5703125" style="58" bestFit="1" customWidth="1"/>
    <col min="3849" max="3849" width="17" style="58" bestFit="1" customWidth="1"/>
    <col min="3850" max="3851" width="16.5703125" style="58" bestFit="1" customWidth="1"/>
    <col min="3852" max="3853" width="16.140625" style="58" bestFit="1" customWidth="1"/>
    <col min="3854" max="3854" width="16.5703125" style="58" bestFit="1" customWidth="1"/>
    <col min="3855" max="3855" width="15.28515625" style="58" bestFit="1" customWidth="1"/>
    <col min="3856" max="3856" width="16.5703125" style="58" bestFit="1" customWidth="1"/>
    <col min="3857" max="3859" width="9.140625" style="58"/>
    <col min="3860" max="3861" width="15" style="58" bestFit="1" customWidth="1"/>
    <col min="3862" max="4096" width="9.140625" style="58"/>
    <col min="4097" max="4097" width="5" style="58" bestFit="1" customWidth="1"/>
    <col min="4098" max="4098" width="3.28515625" style="58" bestFit="1" customWidth="1"/>
    <col min="4099" max="4099" width="38.28515625" style="58" bestFit="1" customWidth="1"/>
    <col min="4100" max="4100" width="1.7109375" style="58" customWidth="1"/>
    <col min="4101" max="4101" width="15.5703125" style="58" customWidth="1"/>
    <col min="4102" max="4102" width="1.7109375" style="58" customWidth="1"/>
    <col min="4103" max="4103" width="15.5703125" style="58" customWidth="1"/>
    <col min="4104" max="4104" width="16.5703125" style="58" bestFit="1" customWidth="1"/>
    <col min="4105" max="4105" width="17" style="58" bestFit="1" customWidth="1"/>
    <col min="4106" max="4107" width="16.5703125" style="58" bestFit="1" customWidth="1"/>
    <col min="4108" max="4109" width="16.140625" style="58" bestFit="1" customWidth="1"/>
    <col min="4110" max="4110" width="16.5703125" style="58" bestFit="1" customWidth="1"/>
    <col min="4111" max="4111" width="15.28515625" style="58" bestFit="1" customWidth="1"/>
    <col min="4112" max="4112" width="16.5703125" style="58" bestFit="1" customWidth="1"/>
    <col min="4113" max="4115" width="9.140625" style="58"/>
    <col min="4116" max="4117" width="15" style="58" bestFit="1" customWidth="1"/>
    <col min="4118" max="4352" width="9.140625" style="58"/>
    <col min="4353" max="4353" width="5" style="58" bestFit="1" customWidth="1"/>
    <col min="4354" max="4354" width="3.28515625" style="58" bestFit="1" customWidth="1"/>
    <col min="4355" max="4355" width="38.28515625" style="58" bestFit="1" customWidth="1"/>
    <col min="4356" max="4356" width="1.7109375" style="58" customWidth="1"/>
    <col min="4357" max="4357" width="15.5703125" style="58" customWidth="1"/>
    <col min="4358" max="4358" width="1.7109375" style="58" customWidth="1"/>
    <col min="4359" max="4359" width="15.5703125" style="58" customWidth="1"/>
    <col min="4360" max="4360" width="16.5703125" style="58" bestFit="1" customWidth="1"/>
    <col min="4361" max="4361" width="17" style="58" bestFit="1" customWidth="1"/>
    <col min="4362" max="4363" width="16.5703125" style="58" bestFit="1" customWidth="1"/>
    <col min="4364" max="4365" width="16.140625" style="58" bestFit="1" customWidth="1"/>
    <col min="4366" max="4366" width="16.5703125" style="58" bestFit="1" customWidth="1"/>
    <col min="4367" max="4367" width="15.28515625" style="58" bestFit="1" customWidth="1"/>
    <col min="4368" max="4368" width="16.5703125" style="58" bestFit="1" customWidth="1"/>
    <col min="4369" max="4371" width="9.140625" style="58"/>
    <col min="4372" max="4373" width="15" style="58" bestFit="1" customWidth="1"/>
    <col min="4374" max="4608" width="9.140625" style="58"/>
    <col min="4609" max="4609" width="5" style="58" bestFit="1" customWidth="1"/>
    <col min="4610" max="4610" width="3.28515625" style="58" bestFit="1" customWidth="1"/>
    <col min="4611" max="4611" width="38.28515625" style="58" bestFit="1" customWidth="1"/>
    <col min="4612" max="4612" width="1.7109375" style="58" customWidth="1"/>
    <col min="4613" max="4613" width="15.5703125" style="58" customWidth="1"/>
    <col min="4614" max="4614" width="1.7109375" style="58" customWidth="1"/>
    <col min="4615" max="4615" width="15.5703125" style="58" customWidth="1"/>
    <col min="4616" max="4616" width="16.5703125" style="58" bestFit="1" customWidth="1"/>
    <col min="4617" max="4617" width="17" style="58" bestFit="1" customWidth="1"/>
    <col min="4618" max="4619" width="16.5703125" style="58" bestFit="1" customWidth="1"/>
    <col min="4620" max="4621" width="16.140625" style="58" bestFit="1" customWidth="1"/>
    <col min="4622" max="4622" width="16.5703125" style="58" bestFit="1" customWidth="1"/>
    <col min="4623" max="4623" width="15.28515625" style="58" bestFit="1" customWidth="1"/>
    <col min="4624" max="4624" width="16.5703125" style="58" bestFit="1" customWidth="1"/>
    <col min="4625" max="4627" width="9.140625" style="58"/>
    <col min="4628" max="4629" width="15" style="58" bestFit="1" customWidth="1"/>
    <col min="4630" max="4864" width="9.140625" style="58"/>
    <col min="4865" max="4865" width="5" style="58" bestFit="1" customWidth="1"/>
    <col min="4866" max="4866" width="3.28515625" style="58" bestFit="1" customWidth="1"/>
    <col min="4867" max="4867" width="38.28515625" style="58" bestFit="1" customWidth="1"/>
    <col min="4868" max="4868" width="1.7109375" style="58" customWidth="1"/>
    <col min="4869" max="4869" width="15.5703125" style="58" customWidth="1"/>
    <col min="4870" max="4870" width="1.7109375" style="58" customWidth="1"/>
    <col min="4871" max="4871" width="15.5703125" style="58" customWidth="1"/>
    <col min="4872" max="4872" width="16.5703125" style="58" bestFit="1" customWidth="1"/>
    <col min="4873" max="4873" width="17" style="58" bestFit="1" customWidth="1"/>
    <col min="4874" max="4875" width="16.5703125" style="58" bestFit="1" customWidth="1"/>
    <col min="4876" max="4877" width="16.140625" style="58" bestFit="1" customWidth="1"/>
    <col min="4878" max="4878" width="16.5703125" style="58" bestFit="1" customWidth="1"/>
    <col min="4879" max="4879" width="15.28515625" style="58" bestFit="1" customWidth="1"/>
    <col min="4880" max="4880" width="16.5703125" style="58" bestFit="1" customWidth="1"/>
    <col min="4881" max="4883" width="9.140625" style="58"/>
    <col min="4884" max="4885" width="15" style="58" bestFit="1" customWidth="1"/>
    <col min="4886" max="5120" width="9.140625" style="58"/>
    <col min="5121" max="5121" width="5" style="58" bestFit="1" customWidth="1"/>
    <col min="5122" max="5122" width="3.28515625" style="58" bestFit="1" customWidth="1"/>
    <col min="5123" max="5123" width="38.28515625" style="58" bestFit="1" customWidth="1"/>
    <col min="5124" max="5124" width="1.7109375" style="58" customWidth="1"/>
    <col min="5125" max="5125" width="15.5703125" style="58" customWidth="1"/>
    <col min="5126" max="5126" width="1.7109375" style="58" customWidth="1"/>
    <col min="5127" max="5127" width="15.5703125" style="58" customWidth="1"/>
    <col min="5128" max="5128" width="16.5703125" style="58" bestFit="1" customWidth="1"/>
    <col min="5129" max="5129" width="17" style="58" bestFit="1" customWidth="1"/>
    <col min="5130" max="5131" width="16.5703125" style="58" bestFit="1" customWidth="1"/>
    <col min="5132" max="5133" width="16.140625" style="58" bestFit="1" customWidth="1"/>
    <col min="5134" max="5134" width="16.5703125" style="58" bestFit="1" customWidth="1"/>
    <col min="5135" max="5135" width="15.28515625" style="58" bestFit="1" customWidth="1"/>
    <col min="5136" max="5136" width="16.5703125" style="58" bestFit="1" customWidth="1"/>
    <col min="5137" max="5139" width="9.140625" style="58"/>
    <col min="5140" max="5141" width="15" style="58" bestFit="1" customWidth="1"/>
    <col min="5142" max="5376" width="9.140625" style="58"/>
    <col min="5377" max="5377" width="5" style="58" bestFit="1" customWidth="1"/>
    <col min="5378" max="5378" width="3.28515625" style="58" bestFit="1" customWidth="1"/>
    <col min="5379" max="5379" width="38.28515625" style="58" bestFit="1" customWidth="1"/>
    <col min="5380" max="5380" width="1.7109375" style="58" customWidth="1"/>
    <col min="5381" max="5381" width="15.5703125" style="58" customWidth="1"/>
    <col min="5382" max="5382" width="1.7109375" style="58" customWidth="1"/>
    <col min="5383" max="5383" width="15.5703125" style="58" customWidth="1"/>
    <col min="5384" max="5384" width="16.5703125" style="58" bestFit="1" customWidth="1"/>
    <col min="5385" max="5385" width="17" style="58" bestFit="1" customWidth="1"/>
    <col min="5386" max="5387" width="16.5703125" style="58" bestFit="1" customWidth="1"/>
    <col min="5388" max="5389" width="16.140625" style="58" bestFit="1" customWidth="1"/>
    <col min="5390" max="5390" width="16.5703125" style="58" bestFit="1" customWidth="1"/>
    <col min="5391" max="5391" width="15.28515625" style="58" bestFit="1" customWidth="1"/>
    <col min="5392" max="5392" width="16.5703125" style="58" bestFit="1" customWidth="1"/>
    <col min="5393" max="5395" width="9.140625" style="58"/>
    <col min="5396" max="5397" width="15" style="58" bestFit="1" customWidth="1"/>
    <col min="5398" max="5632" width="9.140625" style="58"/>
    <col min="5633" max="5633" width="5" style="58" bestFit="1" customWidth="1"/>
    <col min="5634" max="5634" width="3.28515625" style="58" bestFit="1" customWidth="1"/>
    <col min="5635" max="5635" width="38.28515625" style="58" bestFit="1" customWidth="1"/>
    <col min="5636" max="5636" width="1.7109375" style="58" customWidth="1"/>
    <col min="5637" max="5637" width="15.5703125" style="58" customWidth="1"/>
    <col min="5638" max="5638" width="1.7109375" style="58" customWidth="1"/>
    <col min="5639" max="5639" width="15.5703125" style="58" customWidth="1"/>
    <col min="5640" max="5640" width="16.5703125" style="58" bestFit="1" customWidth="1"/>
    <col min="5641" max="5641" width="17" style="58" bestFit="1" customWidth="1"/>
    <col min="5642" max="5643" width="16.5703125" style="58" bestFit="1" customWidth="1"/>
    <col min="5644" max="5645" width="16.140625" style="58" bestFit="1" customWidth="1"/>
    <col min="5646" max="5646" width="16.5703125" style="58" bestFit="1" customWidth="1"/>
    <col min="5647" max="5647" width="15.28515625" style="58" bestFit="1" customWidth="1"/>
    <col min="5648" max="5648" width="16.5703125" style="58" bestFit="1" customWidth="1"/>
    <col min="5649" max="5651" width="9.140625" style="58"/>
    <col min="5652" max="5653" width="15" style="58" bestFit="1" customWidth="1"/>
    <col min="5654" max="5888" width="9.140625" style="58"/>
    <col min="5889" max="5889" width="5" style="58" bestFit="1" customWidth="1"/>
    <col min="5890" max="5890" width="3.28515625" style="58" bestFit="1" customWidth="1"/>
    <col min="5891" max="5891" width="38.28515625" style="58" bestFit="1" customWidth="1"/>
    <col min="5892" max="5892" width="1.7109375" style="58" customWidth="1"/>
    <col min="5893" max="5893" width="15.5703125" style="58" customWidth="1"/>
    <col min="5894" max="5894" width="1.7109375" style="58" customWidth="1"/>
    <col min="5895" max="5895" width="15.5703125" style="58" customWidth="1"/>
    <col min="5896" max="5896" width="16.5703125" style="58" bestFit="1" customWidth="1"/>
    <col min="5897" max="5897" width="17" style="58" bestFit="1" customWidth="1"/>
    <col min="5898" max="5899" width="16.5703125" style="58" bestFit="1" customWidth="1"/>
    <col min="5900" max="5901" width="16.140625" style="58" bestFit="1" customWidth="1"/>
    <col min="5902" max="5902" width="16.5703125" style="58" bestFit="1" customWidth="1"/>
    <col min="5903" max="5903" width="15.28515625" style="58" bestFit="1" customWidth="1"/>
    <col min="5904" max="5904" width="16.5703125" style="58" bestFit="1" customWidth="1"/>
    <col min="5905" max="5907" width="9.140625" style="58"/>
    <col min="5908" max="5909" width="15" style="58" bestFit="1" customWidth="1"/>
    <col min="5910" max="6144" width="9.140625" style="58"/>
    <col min="6145" max="6145" width="5" style="58" bestFit="1" customWidth="1"/>
    <col min="6146" max="6146" width="3.28515625" style="58" bestFit="1" customWidth="1"/>
    <col min="6147" max="6147" width="38.28515625" style="58" bestFit="1" customWidth="1"/>
    <col min="6148" max="6148" width="1.7109375" style="58" customWidth="1"/>
    <col min="6149" max="6149" width="15.5703125" style="58" customWidth="1"/>
    <col min="6150" max="6150" width="1.7109375" style="58" customWidth="1"/>
    <col min="6151" max="6151" width="15.5703125" style="58" customWidth="1"/>
    <col min="6152" max="6152" width="16.5703125" style="58" bestFit="1" customWidth="1"/>
    <col min="6153" max="6153" width="17" style="58" bestFit="1" customWidth="1"/>
    <col min="6154" max="6155" width="16.5703125" style="58" bestFit="1" customWidth="1"/>
    <col min="6156" max="6157" width="16.140625" style="58" bestFit="1" customWidth="1"/>
    <col min="6158" max="6158" width="16.5703125" style="58" bestFit="1" customWidth="1"/>
    <col min="6159" max="6159" width="15.28515625" style="58" bestFit="1" customWidth="1"/>
    <col min="6160" max="6160" width="16.5703125" style="58" bestFit="1" customWidth="1"/>
    <col min="6161" max="6163" width="9.140625" style="58"/>
    <col min="6164" max="6165" width="15" style="58" bestFit="1" customWidth="1"/>
    <col min="6166" max="6400" width="9.140625" style="58"/>
    <col min="6401" max="6401" width="5" style="58" bestFit="1" customWidth="1"/>
    <col min="6402" max="6402" width="3.28515625" style="58" bestFit="1" customWidth="1"/>
    <col min="6403" max="6403" width="38.28515625" style="58" bestFit="1" customWidth="1"/>
    <col min="6404" max="6404" width="1.7109375" style="58" customWidth="1"/>
    <col min="6405" max="6405" width="15.5703125" style="58" customWidth="1"/>
    <col min="6406" max="6406" width="1.7109375" style="58" customWidth="1"/>
    <col min="6407" max="6407" width="15.5703125" style="58" customWidth="1"/>
    <col min="6408" max="6408" width="16.5703125" style="58" bestFit="1" customWidth="1"/>
    <col min="6409" max="6409" width="17" style="58" bestFit="1" customWidth="1"/>
    <col min="6410" max="6411" width="16.5703125" style="58" bestFit="1" customWidth="1"/>
    <col min="6412" max="6413" width="16.140625" style="58" bestFit="1" customWidth="1"/>
    <col min="6414" max="6414" width="16.5703125" style="58" bestFit="1" customWidth="1"/>
    <col min="6415" max="6415" width="15.28515625" style="58" bestFit="1" customWidth="1"/>
    <col min="6416" max="6416" width="16.5703125" style="58" bestFit="1" customWidth="1"/>
    <col min="6417" max="6419" width="9.140625" style="58"/>
    <col min="6420" max="6421" width="15" style="58" bestFit="1" customWidth="1"/>
    <col min="6422" max="6656" width="9.140625" style="58"/>
    <col min="6657" max="6657" width="5" style="58" bestFit="1" customWidth="1"/>
    <col min="6658" max="6658" width="3.28515625" style="58" bestFit="1" customWidth="1"/>
    <col min="6659" max="6659" width="38.28515625" style="58" bestFit="1" customWidth="1"/>
    <col min="6660" max="6660" width="1.7109375" style="58" customWidth="1"/>
    <col min="6661" max="6661" width="15.5703125" style="58" customWidth="1"/>
    <col min="6662" max="6662" width="1.7109375" style="58" customWidth="1"/>
    <col min="6663" max="6663" width="15.5703125" style="58" customWidth="1"/>
    <col min="6664" max="6664" width="16.5703125" style="58" bestFit="1" customWidth="1"/>
    <col min="6665" max="6665" width="17" style="58" bestFit="1" customWidth="1"/>
    <col min="6666" max="6667" width="16.5703125" style="58" bestFit="1" customWidth="1"/>
    <col min="6668" max="6669" width="16.140625" style="58" bestFit="1" customWidth="1"/>
    <col min="6670" max="6670" width="16.5703125" style="58" bestFit="1" customWidth="1"/>
    <col min="6671" max="6671" width="15.28515625" style="58" bestFit="1" customWidth="1"/>
    <col min="6672" max="6672" width="16.5703125" style="58" bestFit="1" customWidth="1"/>
    <col min="6673" max="6675" width="9.140625" style="58"/>
    <col min="6676" max="6677" width="15" style="58" bestFit="1" customWidth="1"/>
    <col min="6678" max="6912" width="9.140625" style="58"/>
    <col min="6913" max="6913" width="5" style="58" bestFit="1" customWidth="1"/>
    <col min="6914" max="6914" width="3.28515625" style="58" bestFit="1" customWidth="1"/>
    <col min="6915" max="6915" width="38.28515625" style="58" bestFit="1" customWidth="1"/>
    <col min="6916" max="6916" width="1.7109375" style="58" customWidth="1"/>
    <col min="6917" max="6917" width="15.5703125" style="58" customWidth="1"/>
    <col min="6918" max="6918" width="1.7109375" style="58" customWidth="1"/>
    <col min="6919" max="6919" width="15.5703125" style="58" customWidth="1"/>
    <col min="6920" max="6920" width="16.5703125" style="58" bestFit="1" customWidth="1"/>
    <col min="6921" max="6921" width="17" style="58" bestFit="1" customWidth="1"/>
    <col min="6922" max="6923" width="16.5703125" style="58" bestFit="1" customWidth="1"/>
    <col min="6924" max="6925" width="16.140625" style="58" bestFit="1" customWidth="1"/>
    <col min="6926" max="6926" width="16.5703125" style="58" bestFit="1" customWidth="1"/>
    <col min="6927" max="6927" width="15.28515625" style="58" bestFit="1" customWidth="1"/>
    <col min="6928" max="6928" width="16.5703125" style="58" bestFit="1" customWidth="1"/>
    <col min="6929" max="6931" width="9.140625" style="58"/>
    <col min="6932" max="6933" width="15" style="58" bestFit="1" customWidth="1"/>
    <col min="6934" max="7168" width="9.140625" style="58"/>
    <col min="7169" max="7169" width="5" style="58" bestFit="1" customWidth="1"/>
    <col min="7170" max="7170" width="3.28515625" style="58" bestFit="1" customWidth="1"/>
    <col min="7171" max="7171" width="38.28515625" style="58" bestFit="1" customWidth="1"/>
    <col min="7172" max="7172" width="1.7109375" style="58" customWidth="1"/>
    <col min="7173" max="7173" width="15.5703125" style="58" customWidth="1"/>
    <col min="7174" max="7174" width="1.7109375" style="58" customWidth="1"/>
    <col min="7175" max="7175" width="15.5703125" style="58" customWidth="1"/>
    <col min="7176" max="7176" width="16.5703125" style="58" bestFit="1" customWidth="1"/>
    <col min="7177" max="7177" width="17" style="58" bestFit="1" customWidth="1"/>
    <col min="7178" max="7179" width="16.5703125" style="58" bestFit="1" customWidth="1"/>
    <col min="7180" max="7181" width="16.140625" style="58" bestFit="1" customWidth="1"/>
    <col min="7182" max="7182" width="16.5703125" style="58" bestFit="1" customWidth="1"/>
    <col min="7183" max="7183" width="15.28515625" style="58" bestFit="1" customWidth="1"/>
    <col min="7184" max="7184" width="16.5703125" style="58" bestFit="1" customWidth="1"/>
    <col min="7185" max="7187" width="9.140625" style="58"/>
    <col min="7188" max="7189" width="15" style="58" bestFit="1" customWidth="1"/>
    <col min="7190" max="7424" width="9.140625" style="58"/>
    <col min="7425" max="7425" width="5" style="58" bestFit="1" customWidth="1"/>
    <col min="7426" max="7426" width="3.28515625" style="58" bestFit="1" customWidth="1"/>
    <col min="7427" max="7427" width="38.28515625" style="58" bestFit="1" customWidth="1"/>
    <col min="7428" max="7428" width="1.7109375" style="58" customWidth="1"/>
    <col min="7429" max="7429" width="15.5703125" style="58" customWidth="1"/>
    <col min="7430" max="7430" width="1.7109375" style="58" customWidth="1"/>
    <col min="7431" max="7431" width="15.5703125" style="58" customWidth="1"/>
    <col min="7432" max="7432" width="16.5703125" style="58" bestFit="1" customWidth="1"/>
    <col min="7433" max="7433" width="17" style="58" bestFit="1" customWidth="1"/>
    <col min="7434" max="7435" width="16.5703125" style="58" bestFit="1" customWidth="1"/>
    <col min="7436" max="7437" width="16.140625" style="58" bestFit="1" customWidth="1"/>
    <col min="7438" max="7438" width="16.5703125" style="58" bestFit="1" customWidth="1"/>
    <col min="7439" max="7439" width="15.28515625" style="58" bestFit="1" customWidth="1"/>
    <col min="7440" max="7440" width="16.5703125" style="58" bestFit="1" customWidth="1"/>
    <col min="7441" max="7443" width="9.140625" style="58"/>
    <col min="7444" max="7445" width="15" style="58" bestFit="1" customWidth="1"/>
    <col min="7446" max="7680" width="9.140625" style="58"/>
    <col min="7681" max="7681" width="5" style="58" bestFit="1" customWidth="1"/>
    <col min="7682" max="7682" width="3.28515625" style="58" bestFit="1" customWidth="1"/>
    <col min="7683" max="7683" width="38.28515625" style="58" bestFit="1" customWidth="1"/>
    <col min="7684" max="7684" width="1.7109375" style="58" customWidth="1"/>
    <col min="7685" max="7685" width="15.5703125" style="58" customWidth="1"/>
    <col min="7686" max="7686" width="1.7109375" style="58" customWidth="1"/>
    <col min="7687" max="7687" width="15.5703125" style="58" customWidth="1"/>
    <col min="7688" max="7688" width="16.5703125" style="58" bestFit="1" customWidth="1"/>
    <col min="7689" max="7689" width="17" style="58" bestFit="1" customWidth="1"/>
    <col min="7690" max="7691" width="16.5703125" style="58" bestFit="1" customWidth="1"/>
    <col min="7692" max="7693" width="16.140625" style="58" bestFit="1" customWidth="1"/>
    <col min="7694" max="7694" width="16.5703125" style="58" bestFit="1" customWidth="1"/>
    <col min="7695" max="7695" width="15.28515625" style="58" bestFit="1" customWidth="1"/>
    <col min="7696" max="7696" width="16.5703125" style="58" bestFit="1" customWidth="1"/>
    <col min="7697" max="7699" width="9.140625" style="58"/>
    <col min="7700" max="7701" width="15" style="58" bestFit="1" customWidth="1"/>
    <col min="7702" max="7936" width="9.140625" style="58"/>
    <col min="7937" max="7937" width="5" style="58" bestFit="1" customWidth="1"/>
    <col min="7938" max="7938" width="3.28515625" style="58" bestFit="1" customWidth="1"/>
    <col min="7939" max="7939" width="38.28515625" style="58" bestFit="1" customWidth="1"/>
    <col min="7940" max="7940" width="1.7109375" style="58" customWidth="1"/>
    <col min="7941" max="7941" width="15.5703125" style="58" customWidth="1"/>
    <col min="7942" max="7942" width="1.7109375" style="58" customWidth="1"/>
    <col min="7943" max="7943" width="15.5703125" style="58" customWidth="1"/>
    <col min="7944" max="7944" width="16.5703125" style="58" bestFit="1" customWidth="1"/>
    <col min="7945" max="7945" width="17" style="58" bestFit="1" customWidth="1"/>
    <col min="7946" max="7947" width="16.5703125" style="58" bestFit="1" customWidth="1"/>
    <col min="7948" max="7949" width="16.140625" style="58" bestFit="1" customWidth="1"/>
    <col min="7950" max="7950" width="16.5703125" style="58" bestFit="1" customWidth="1"/>
    <col min="7951" max="7951" width="15.28515625" style="58" bestFit="1" customWidth="1"/>
    <col min="7952" max="7952" width="16.5703125" style="58" bestFit="1" customWidth="1"/>
    <col min="7953" max="7955" width="9.140625" style="58"/>
    <col min="7956" max="7957" width="15" style="58" bestFit="1" customWidth="1"/>
    <col min="7958" max="8192" width="9.140625" style="58"/>
    <col min="8193" max="8193" width="5" style="58" bestFit="1" customWidth="1"/>
    <col min="8194" max="8194" width="3.28515625" style="58" bestFit="1" customWidth="1"/>
    <col min="8195" max="8195" width="38.28515625" style="58" bestFit="1" customWidth="1"/>
    <col min="8196" max="8196" width="1.7109375" style="58" customWidth="1"/>
    <col min="8197" max="8197" width="15.5703125" style="58" customWidth="1"/>
    <col min="8198" max="8198" width="1.7109375" style="58" customWidth="1"/>
    <col min="8199" max="8199" width="15.5703125" style="58" customWidth="1"/>
    <col min="8200" max="8200" width="16.5703125" style="58" bestFit="1" customWidth="1"/>
    <col min="8201" max="8201" width="17" style="58" bestFit="1" customWidth="1"/>
    <col min="8202" max="8203" width="16.5703125" style="58" bestFit="1" customWidth="1"/>
    <col min="8204" max="8205" width="16.140625" style="58" bestFit="1" customWidth="1"/>
    <col min="8206" max="8206" width="16.5703125" style="58" bestFit="1" customWidth="1"/>
    <col min="8207" max="8207" width="15.28515625" style="58" bestFit="1" customWidth="1"/>
    <col min="8208" max="8208" width="16.5703125" style="58" bestFit="1" customWidth="1"/>
    <col min="8209" max="8211" width="9.140625" style="58"/>
    <col min="8212" max="8213" width="15" style="58" bestFit="1" customWidth="1"/>
    <col min="8214" max="8448" width="9.140625" style="58"/>
    <col min="8449" max="8449" width="5" style="58" bestFit="1" customWidth="1"/>
    <col min="8450" max="8450" width="3.28515625" style="58" bestFit="1" customWidth="1"/>
    <col min="8451" max="8451" width="38.28515625" style="58" bestFit="1" customWidth="1"/>
    <col min="8452" max="8452" width="1.7109375" style="58" customWidth="1"/>
    <col min="8453" max="8453" width="15.5703125" style="58" customWidth="1"/>
    <col min="8454" max="8454" width="1.7109375" style="58" customWidth="1"/>
    <col min="8455" max="8455" width="15.5703125" style="58" customWidth="1"/>
    <col min="8456" max="8456" width="16.5703125" style="58" bestFit="1" customWidth="1"/>
    <col min="8457" max="8457" width="17" style="58" bestFit="1" customWidth="1"/>
    <col min="8458" max="8459" width="16.5703125" style="58" bestFit="1" customWidth="1"/>
    <col min="8460" max="8461" width="16.140625" style="58" bestFit="1" customWidth="1"/>
    <col min="8462" max="8462" width="16.5703125" style="58" bestFit="1" customWidth="1"/>
    <col min="8463" max="8463" width="15.28515625" style="58" bestFit="1" customWidth="1"/>
    <col min="8464" max="8464" width="16.5703125" style="58" bestFit="1" customWidth="1"/>
    <col min="8465" max="8467" width="9.140625" style="58"/>
    <col min="8468" max="8469" width="15" style="58" bestFit="1" customWidth="1"/>
    <col min="8470" max="8704" width="9.140625" style="58"/>
    <col min="8705" max="8705" width="5" style="58" bestFit="1" customWidth="1"/>
    <col min="8706" max="8706" width="3.28515625" style="58" bestFit="1" customWidth="1"/>
    <col min="8707" max="8707" width="38.28515625" style="58" bestFit="1" customWidth="1"/>
    <col min="8708" max="8708" width="1.7109375" style="58" customWidth="1"/>
    <col min="8709" max="8709" width="15.5703125" style="58" customWidth="1"/>
    <col min="8710" max="8710" width="1.7109375" style="58" customWidth="1"/>
    <col min="8711" max="8711" width="15.5703125" style="58" customWidth="1"/>
    <col min="8712" max="8712" width="16.5703125" style="58" bestFit="1" customWidth="1"/>
    <col min="8713" max="8713" width="17" style="58" bestFit="1" customWidth="1"/>
    <col min="8714" max="8715" width="16.5703125" style="58" bestFit="1" customWidth="1"/>
    <col min="8716" max="8717" width="16.140625" style="58" bestFit="1" customWidth="1"/>
    <col min="8718" max="8718" width="16.5703125" style="58" bestFit="1" customWidth="1"/>
    <col min="8719" max="8719" width="15.28515625" style="58" bestFit="1" customWidth="1"/>
    <col min="8720" max="8720" width="16.5703125" style="58" bestFit="1" customWidth="1"/>
    <col min="8721" max="8723" width="9.140625" style="58"/>
    <col min="8724" max="8725" width="15" style="58" bestFit="1" customWidth="1"/>
    <col min="8726" max="8960" width="9.140625" style="58"/>
    <col min="8961" max="8961" width="5" style="58" bestFit="1" customWidth="1"/>
    <col min="8962" max="8962" width="3.28515625" style="58" bestFit="1" customWidth="1"/>
    <col min="8963" max="8963" width="38.28515625" style="58" bestFit="1" customWidth="1"/>
    <col min="8964" max="8964" width="1.7109375" style="58" customWidth="1"/>
    <col min="8965" max="8965" width="15.5703125" style="58" customWidth="1"/>
    <col min="8966" max="8966" width="1.7109375" style="58" customWidth="1"/>
    <col min="8967" max="8967" width="15.5703125" style="58" customWidth="1"/>
    <col min="8968" max="8968" width="16.5703125" style="58" bestFit="1" customWidth="1"/>
    <col min="8969" max="8969" width="17" style="58" bestFit="1" customWidth="1"/>
    <col min="8970" max="8971" width="16.5703125" style="58" bestFit="1" customWidth="1"/>
    <col min="8972" max="8973" width="16.140625" style="58" bestFit="1" customWidth="1"/>
    <col min="8974" max="8974" width="16.5703125" style="58" bestFit="1" customWidth="1"/>
    <col min="8975" max="8975" width="15.28515625" style="58" bestFit="1" customWidth="1"/>
    <col min="8976" max="8976" width="16.5703125" style="58" bestFit="1" customWidth="1"/>
    <col min="8977" max="8979" width="9.140625" style="58"/>
    <col min="8980" max="8981" width="15" style="58" bestFit="1" customWidth="1"/>
    <col min="8982" max="9216" width="9.140625" style="58"/>
    <col min="9217" max="9217" width="5" style="58" bestFit="1" customWidth="1"/>
    <col min="9218" max="9218" width="3.28515625" style="58" bestFit="1" customWidth="1"/>
    <col min="9219" max="9219" width="38.28515625" style="58" bestFit="1" customWidth="1"/>
    <col min="9220" max="9220" width="1.7109375" style="58" customWidth="1"/>
    <col min="9221" max="9221" width="15.5703125" style="58" customWidth="1"/>
    <col min="9222" max="9222" width="1.7109375" style="58" customWidth="1"/>
    <col min="9223" max="9223" width="15.5703125" style="58" customWidth="1"/>
    <col min="9224" max="9224" width="16.5703125" style="58" bestFit="1" customWidth="1"/>
    <col min="9225" max="9225" width="17" style="58" bestFit="1" customWidth="1"/>
    <col min="9226" max="9227" width="16.5703125" style="58" bestFit="1" customWidth="1"/>
    <col min="9228" max="9229" width="16.140625" style="58" bestFit="1" customWidth="1"/>
    <col min="9230" max="9230" width="16.5703125" style="58" bestFit="1" customWidth="1"/>
    <col min="9231" max="9231" width="15.28515625" style="58" bestFit="1" customWidth="1"/>
    <col min="9232" max="9232" width="16.5703125" style="58" bestFit="1" customWidth="1"/>
    <col min="9233" max="9235" width="9.140625" style="58"/>
    <col min="9236" max="9237" width="15" style="58" bestFit="1" customWidth="1"/>
    <col min="9238" max="9472" width="9.140625" style="58"/>
    <col min="9473" max="9473" width="5" style="58" bestFit="1" customWidth="1"/>
    <col min="9474" max="9474" width="3.28515625" style="58" bestFit="1" customWidth="1"/>
    <col min="9475" max="9475" width="38.28515625" style="58" bestFit="1" customWidth="1"/>
    <col min="9476" max="9476" width="1.7109375" style="58" customWidth="1"/>
    <col min="9477" max="9477" width="15.5703125" style="58" customWidth="1"/>
    <col min="9478" max="9478" width="1.7109375" style="58" customWidth="1"/>
    <col min="9479" max="9479" width="15.5703125" style="58" customWidth="1"/>
    <col min="9480" max="9480" width="16.5703125" style="58" bestFit="1" customWidth="1"/>
    <col min="9481" max="9481" width="17" style="58" bestFit="1" customWidth="1"/>
    <col min="9482" max="9483" width="16.5703125" style="58" bestFit="1" customWidth="1"/>
    <col min="9484" max="9485" width="16.140625" style="58" bestFit="1" customWidth="1"/>
    <col min="9486" max="9486" width="16.5703125" style="58" bestFit="1" customWidth="1"/>
    <col min="9487" max="9487" width="15.28515625" style="58" bestFit="1" customWidth="1"/>
    <col min="9488" max="9488" width="16.5703125" style="58" bestFit="1" customWidth="1"/>
    <col min="9489" max="9491" width="9.140625" style="58"/>
    <col min="9492" max="9493" width="15" style="58" bestFit="1" customWidth="1"/>
    <col min="9494" max="9728" width="9.140625" style="58"/>
    <col min="9729" max="9729" width="5" style="58" bestFit="1" customWidth="1"/>
    <col min="9730" max="9730" width="3.28515625" style="58" bestFit="1" customWidth="1"/>
    <col min="9731" max="9731" width="38.28515625" style="58" bestFit="1" customWidth="1"/>
    <col min="9732" max="9732" width="1.7109375" style="58" customWidth="1"/>
    <col min="9733" max="9733" width="15.5703125" style="58" customWidth="1"/>
    <col min="9734" max="9734" width="1.7109375" style="58" customWidth="1"/>
    <col min="9735" max="9735" width="15.5703125" style="58" customWidth="1"/>
    <col min="9736" max="9736" width="16.5703125" style="58" bestFit="1" customWidth="1"/>
    <col min="9737" max="9737" width="17" style="58" bestFit="1" customWidth="1"/>
    <col min="9738" max="9739" width="16.5703125" style="58" bestFit="1" customWidth="1"/>
    <col min="9740" max="9741" width="16.140625" style="58" bestFit="1" customWidth="1"/>
    <col min="9742" max="9742" width="16.5703125" style="58" bestFit="1" customWidth="1"/>
    <col min="9743" max="9743" width="15.28515625" style="58" bestFit="1" customWidth="1"/>
    <col min="9744" max="9744" width="16.5703125" style="58" bestFit="1" customWidth="1"/>
    <col min="9745" max="9747" width="9.140625" style="58"/>
    <col min="9748" max="9749" width="15" style="58" bestFit="1" customWidth="1"/>
    <col min="9750" max="9984" width="9.140625" style="58"/>
    <col min="9985" max="9985" width="5" style="58" bestFit="1" customWidth="1"/>
    <col min="9986" max="9986" width="3.28515625" style="58" bestFit="1" customWidth="1"/>
    <col min="9987" max="9987" width="38.28515625" style="58" bestFit="1" customWidth="1"/>
    <col min="9988" max="9988" width="1.7109375" style="58" customWidth="1"/>
    <col min="9989" max="9989" width="15.5703125" style="58" customWidth="1"/>
    <col min="9990" max="9990" width="1.7109375" style="58" customWidth="1"/>
    <col min="9991" max="9991" width="15.5703125" style="58" customWidth="1"/>
    <col min="9992" max="9992" width="16.5703125" style="58" bestFit="1" customWidth="1"/>
    <col min="9993" max="9993" width="17" style="58" bestFit="1" customWidth="1"/>
    <col min="9994" max="9995" width="16.5703125" style="58" bestFit="1" customWidth="1"/>
    <col min="9996" max="9997" width="16.140625" style="58" bestFit="1" customWidth="1"/>
    <col min="9998" max="9998" width="16.5703125" style="58" bestFit="1" customWidth="1"/>
    <col min="9999" max="9999" width="15.28515625" style="58" bestFit="1" customWidth="1"/>
    <col min="10000" max="10000" width="16.5703125" style="58" bestFit="1" customWidth="1"/>
    <col min="10001" max="10003" width="9.140625" style="58"/>
    <col min="10004" max="10005" width="15" style="58" bestFit="1" customWidth="1"/>
    <col min="10006" max="10240" width="9.140625" style="58"/>
    <col min="10241" max="10241" width="5" style="58" bestFit="1" customWidth="1"/>
    <col min="10242" max="10242" width="3.28515625" style="58" bestFit="1" customWidth="1"/>
    <col min="10243" max="10243" width="38.28515625" style="58" bestFit="1" customWidth="1"/>
    <col min="10244" max="10244" width="1.7109375" style="58" customWidth="1"/>
    <col min="10245" max="10245" width="15.5703125" style="58" customWidth="1"/>
    <col min="10246" max="10246" width="1.7109375" style="58" customWidth="1"/>
    <col min="10247" max="10247" width="15.5703125" style="58" customWidth="1"/>
    <col min="10248" max="10248" width="16.5703125" style="58" bestFit="1" customWidth="1"/>
    <col min="10249" max="10249" width="17" style="58" bestFit="1" customWidth="1"/>
    <col min="10250" max="10251" width="16.5703125" style="58" bestFit="1" customWidth="1"/>
    <col min="10252" max="10253" width="16.140625" style="58" bestFit="1" customWidth="1"/>
    <col min="10254" max="10254" width="16.5703125" style="58" bestFit="1" customWidth="1"/>
    <col min="10255" max="10255" width="15.28515625" style="58" bestFit="1" customWidth="1"/>
    <col min="10256" max="10256" width="16.5703125" style="58" bestFit="1" customWidth="1"/>
    <col min="10257" max="10259" width="9.140625" style="58"/>
    <col min="10260" max="10261" width="15" style="58" bestFit="1" customWidth="1"/>
    <col min="10262" max="10496" width="9.140625" style="58"/>
    <col min="10497" max="10497" width="5" style="58" bestFit="1" customWidth="1"/>
    <col min="10498" max="10498" width="3.28515625" style="58" bestFit="1" customWidth="1"/>
    <col min="10499" max="10499" width="38.28515625" style="58" bestFit="1" customWidth="1"/>
    <col min="10500" max="10500" width="1.7109375" style="58" customWidth="1"/>
    <col min="10501" max="10501" width="15.5703125" style="58" customWidth="1"/>
    <col min="10502" max="10502" width="1.7109375" style="58" customWidth="1"/>
    <col min="10503" max="10503" width="15.5703125" style="58" customWidth="1"/>
    <col min="10504" max="10504" width="16.5703125" style="58" bestFit="1" customWidth="1"/>
    <col min="10505" max="10505" width="17" style="58" bestFit="1" customWidth="1"/>
    <col min="10506" max="10507" width="16.5703125" style="58" bestFit="1" customWidth="1"/>
    <col min="10508" max="10509" width="16.140625" style="58" bestFit="1" customWidth="1"/>
    <col min="10510" max="10510" width="16.5703125" style="58" bestFit="1" customWidth="1"/>
    <col min="10511" max="10511" width="15.28515625" style="58" bestFit="1" customWidth="1"/>
    <col min="10512" max="10512" width="16.5703125" style="58" bestFit="1" customWidth="1"/>
    <col min="10513" max="10515" width="9.140625" style="58"/>
    <col min="10516" max="10517" width="15" style="58" bestFit="1" customWidth="1"/>
    <col min="10518" max="10752" width="9.140625" style="58"/>
    <col min="10753" max="10753" width="5" style="58" bestFit="1" customWidth="1"/>
    <col min="10754" max="10754" width="3.28515625" style="58" bestFit="1" customWidth="1"/>
    <col min="10755" max="10755" width="38.28515625" style="58" bestFit="1" customWidth="1"/>
    <col min="10756" max="10756" width="1.7109375" style="58" customWidth="1"/>
    <col min="10757" max="10757" width="15.5703125" style="58" customWidth="1"/>
    <col min="10758" max="10758" width="1.7109375" style="58" customWidth="1"/>
    <col min="10759" max="10759" width="15.5703125" style="58" customWidth="1"/>
    <col min="10760" max="10760" width="16.5703125" style="58" bestFit="1" customWidth="1"/>
    <col min="10761" max="10761" width="17" style="58" bestFit="1" customWidth="1"/>
    <col min="10762" max="10763" width="16.5703125" style="58" bestFit="1" customWidth="1"/>
    <col min="10764" max="10765" width="16.140625" style="58" bestFit="1" customWidth="1"/>
    <col min="10766" max="10766" width="16.5703125" style="58" bestFit="1" customWidth="1"/>
    <col min="10767" max="10767" width="15.28515625" style="58" bestFit="1" customWidth="1"/>
    <col min="10768" max="10768" width="16.5703125" style="58" bestFit="1" customWidth="1"/>
    <col min="10769" max="10771" width="9.140625" style="58"/>
    <col min="10772" max="10773" width="15" style="58" bestFit="1" customWidth="1"/>
    <col min="10774" max="11008" width="9.140625" style="58"/>
    <col min="11009" max="11009" width="5" style="58" bestFit="1" customWidth="1"/>
    <col min="11010" max="11010" width="3.28515625" style="58" bestFit="1" customWidth="1"/>
    <col min="11011" max="11011" width="38.28515625" style="58" bestFit="1" customWidth="1"/>
    <col min="11012" max="11012" width="1.7109375" style="58" customWidth="1"/>
    <col min="11013" max="11013" width="15.5703125" style="58" customWidth="1"/>
    <col min="11014" max="11014" width="1.7109375" style="58" customWidth="1"/>
    <col min="11015" max="11015" width="15.5703125" style="58" customWidth="1"/>
    <col min="11016" max="11016" width="16.5703125" style="58" bestFit="1" customWidth="1"/>
    <col min="11017" max="11017" width="17" style="58" bestFit="1" customWidth="1"/>
    <col min="11018" max="11019" width="16.5703125" style="58" bestFit="1" customWidth="1"/>
    <col min="11020" max="11021" width="16.140625" style="58" bestFit="1" customWidth="1"/>
    <col min="11022" max="11022" width="16.5703125" style="58" bestFit="1" customWidth="1"/>
    <col min="11023" max="11023" width="15.28515625" style="58" bestFit="1" customWidth="1"/>
    <col min="11024" max="11024" width="16.5703125" style="58" bestFit="1" customWidth="1"/>
    <col min="11025" max="11027" width="9.140625" style="58"/>
    <col min="11028" max="11029" width="15" style="58" bestFit="1" customWidth="1"/>
    <col min="11030" max="11264" width="9.140625" style="58"/>
    <col min="11265" max="11265" width="5" style="58" bestFit="1" customWidth="1"/>
    <col min="11266" max="11266" width="3.28515625" style="58" bestFit="1" customWidth="1"/>
    <col min="11267" max="11267" width="38.28515625" style="58" bestFit="1" customWidth="1"/>
    <col min="11268" max="11268" width="1.7109375" style="58" customWidth="1"/>
    <col min="11269" max="11269" width="15.5703125" style="58" customWidth="1"/>
    <col min="11270" max="11270" width="1.7109375" style="58" customWidth="1"/>
    <col min="11271" max="11271" width="15.5703125" style="58" customWidth="1"/>
    <col min="11272" max="11272" width="16.5703125" style="58" bestFit="1" customWidth="1"/>
    <col min="11273" max="11273" width="17" style="58" bestFit="1" customWidth="1"/>
    <col min="11274" max="11275" width="16.5703125" style="58" bestFit="1" customWidth="1"/>
    <col min="11276" max="11277" width="16.140625" style="58" bestFit="1" customWidth="1"/>
    <col min="11278" max="11278" width="16.5703125" style="58" bestFit="1" customWidth="1"/>
    <col min="11279" max="11279" width="15.28515625" style="58" bestFit="1" customWidth="1"/>
    <col min="11280" max="11280" width="16.5703125" style="58" bestFit="1" customWidth="1"/>
    <col min="11281" max="11283" width="9.140625" style="58"/>
    <col min="11284" max="11285" width="15" style="58" bestFit="1" customWidth="1"/>
    <col min="11286" max="11520" width="9.140625" style="58"/>
    <col min="11521" max="11521" width="5" style="58" bestFit="1" customWidth="1"/>
    <col min="11522" max="11522" width="3.28515625" style="58" bestFit="1" customWidth="1"/>
    <col min="11523" max="11523" width="38.28515625" style="58" bestFit="1" customWidth="1"/>
    <col min="11524" max="11524" width="1.7109375" style="58" customWidth="1"/>
    <col min="11525" max="11525" width="15.5703125" style="58" customWidth="1"/>
    <col min="11526" max="11526" width="1.7109375" style="58" customWidth="1"/>
    <col min="11527" max="11527" width="15.5703125" style="58" customWidth="1"/>
    <col min="11528" max="11528" width="16.5703125" style="58" bestFit="1" customWidth="1"/>
    <col min="11529" max="11529" width="17" style="58" bestFit="1" customWidth="1"/>
    <col min="11530" max="11531" width="16.5703125" style="58" bestFit="1" customWidth="1"/>
    <col min="11532" max="11533" width="16.140625" style="58" bestFit="1" customWidth="1"/>
    <col min="11534" max="11534" width="16.5703125" style="58" bestFit="1" customWidth="1"/>
    <col min="11535" max="11535" width="15.28515625" style="58" bestFit="1" customWidth="1"/>
    <col min="11536" max="11536" width="16.5703125" style="58" bestFit="1" customWidth="1"/>
    <col min="11537" max="11539" width="9.140625" style="58"/>
    <col min="11540" max="11541" width="15" style="58" bestFit="1" customWidth="1"/>
    <col min="11542" max="11776" width="9.140625" style="58"/>
    <col min="11777" max="11777" width="5" style="58" bestFit="1" customWidth="1"/>
    <col min="11778" max="11778" width="3.28515625" style="58" bestFit="1" customWidth="1"/>
    <col min="11779" max="11779" width="38.28515625" style="58" bestFit="1" customWidth="1"/>
    <col min="11780" max="11780" width="1.7109375" style="58" customWidth="1"/>
    <col min="11781" max="11781" width="15.5703125" style="58" customWidth="1"/>
    <col min="11782" max="11782" width="1.7109375" style="58" customWidth="1"/>
    <col min="11783" max="11783" width="15.5703125" style="58" customWidth="1"/>
    <col min="11784" max="11784" width="16.5703125" style="58" bestFit="1" customWidth="1"/>
    <col min="11785" max="11785" width="17" style="58" bestFit="1" customWidth="1"/>
    <col min="11786" max="11787" width="16.5703125" style="58" bestFit="1" customWidth="1"/>
    <col min="11788" max="11789" width="16.140625" style="58" bestFit="1" customWidth="1"/>
    <col min="11790" max="11790" width="16.5703125" style="58" bestFit="1" customWidth="1"/>
    <col min="11791" max="11791" width="15.28515625" style="58" bestFit="1" customWidth="1"/>
    <col min="11792" max="11792" width="16.5703125" style="58" bestFit="1" customWidth="1"/>
    <col min="11793" max="11795" width="9.140625" style="58"/>
    <col min="11796" max="11797" width="15" style="58" bestFit="1" customWidth="1"/>
    <col min="11798" max="12032" width="9.140625" style="58"/>
    <col min="12033" max="12033" width="5" style="58" bestFit="1" customWidth="1"/>
    <col min="12034" max="12034" width="3.28515625" style="58" bestFit="1" customWidth="1"/>
    <col min="12035" max="12035" width="38.28515625" style="58" bestFit="1" customWidth="1"/>
    <col min="12036" max="12036" width="1.7109375" style="58" customWidth="1"/>
    <col min="12037" max="12037" width="15.5703125" style="58" customWidth="1"/>
    <col min="12038" max="12038" width="1.7109375" style="58" customWidth="1"/>
    <col min="12039" max="12039" width="15.5703125" style="58" customWidth="1"/>
    <col min="12040" max="12040" width="16.5703125" style="58" bestFit="1" customWidth="1"/>
    <col min="12041" max="12041" width="17" style="58" bestFit="1" customWidth="1"/>
    <col min="12042" max="12043" width="16.5703125" style="58" bestFit="1" customWidth="1"/>
    <col min="12044" max="12045" width="16.140625" style="58" bestFit="1" customWidth="1"/>
    <col min="12046" max="12046" width="16.5703125" style="58" bestFit="1" customWidth="1"/>
    <col min="12047" max="12047" width="15.28515625" style="58" bestFit="1" customWidth="1"/>
    <col min="12048" max="12048" width="16.5703125" style="58" bestFit="1" customWidth="1"/>
    <col min="12049" max="12051" width="9.140625" style="58"/>
    <col min="12052" max="12053" width="15" style="58" bestFit="1" customWidth="1"/>
    <col min="12054" max="12288" width="9.140625" style="58"/>
    <col min="12289" max="12289" width="5" style="58" bestFit="1" customWidth="1"/>
    <col min="12290" max="12290" width="3.28515625" style="58" bestFit="1" customWidth="1"/>
    <col min="12291" max="12291" width="38.28515625" style="58" bestFit="1" customWidth="1"/>
    <col min="12292" max="12292" width="1.7109375" style="58" customWidth="1"/>
    <col min="12293" max="12293" width="15.5703125" style="58" customWidth="1"/>
    <col min="12294" max="12294" width="1.7109375" style="58" customWidth="1"/>
    <col min="12295" max="12295" width="15.5703125" style="58" customWidth="1"/>
    <col min="12296" max="12296" width="16.5703125" style="58" bestFit="1" customWidth="1"/>
    <col min="12297" max="12297" width="17" style="58" bestFit="1" customWidth="1"/>
    <col min="12298" max="12299" width="16.5703125" style="58" bestFit="1" customWidth="1"/>
    <col min="12300" max="12301" width="16.140625" style="58" bestFit="1" customWidth="1"/>
    <col min="12302" max="12302" width="16.5703125" style="58" bestFit="1" customWidth="1"/>
    <col min="12303" max="12303" width="15.28515625" style="58" bestFit="1" customWidth="1"/>
    <col min="12304" max="12304" width="16.5703125" style="58" bestFit="1" customWidth="1"/>
    <col min="12305" max="12307" width="9.140625" style="58"/>
    <col min="12308" max="12309" width="15" style="58" bestFit="1" customWidth="1"/>
    <col min="12310" max="12544" width="9.140625" style="58"/>
    <col min="12545" max="12545" width="5" style="58" bestFit="1" customWidth="1"/>
    <col min="12546" max="12546" width="3.28515625" style="58" bestFit="1" customWidth="1"/>
    <col min="12547" max="12547" width="38.28515625" style="58" bestFit="1" customWidth="1"/>
    <col min="12548" max="12548" width="1.7109375" style="58" customWidth="1"/>
    <col min="12549" max="12549" width="15.5703125" style="58" customWidth="1"/>
    <col min="12550" max="12550" width="1.7109375" style="58" customWidth="1"/>
    <col min="12551" max="12551" width="15.5703125" style="58" customWidth="1"/>
    <col min="12552" max="12552" width="16.5703125" style="58" bestFit="1" customWidth="1"/>
    <col min="12553" max="12553" width="17" style="58" bestFit="1" customWidth="1"/>
    <col min="12554" max="12555" width="16.5703125" style="58" bestFit="1" customWidth="1"/>
    <col min="12556" max="12557" width="16.140625" style="58" bestFit="1" customWidth="1"/>
    <col min="12558" max="12558" width="16.5703125" style="58" bestFit="1" customWidth="1"/>
    <col min="12559" max="12559" width="15.28515625" style="58" bestFit="1" customWidth="1"/>
    <col min="12560" max="12560" width="16.5703125" style="58" bestFit="1" customWidth="1"/>
    <col min="12561" max="12563" width="9.140625" style="58"/>
    <col min="12564" max="12565" width="15" style="58" bestFit="1" customWidth="1"/>
    <col min="12566" max="12800" width="9.140625" style="58"/>
    <col min="12801" max="12801" width="5" style="58" bestFit="1" customWidth="1"/>
    <col min="12802" max="12802" width="3.28515625" style="58" bestFit="1" customWidth="1"/>
    <col min="12803" max="12803" width="38.28515625" style="58" bestFit="1" customWidth="1"/>
    <col min="12804" max="12804" width="1.7109375" style="58" customWidth="1"/>
    <col min="12805" max="12805" width="15.5703125" style="58" customWidth="1"/>
    <col min="12806" max="12806" width="1.7109375" style="58" customWidth="1"/>
    <col min="12807" max="12807" width="15.5703125" style="58" customWidth="1"/>
    <col min="12808" max="12808" width="16.5703125" style="58" bestFit="1" customWidth="1"/>
    <col min="12809" max="12809" width="17" style="58" bestFit="1" customWidth="1"/>
    <col min="12810" max="12811" width="16.5703125" style="58" bestFit="1" customWidth="1"/>
    <col min="12812" max="12813" width="16.140625" style="58" bestFit="1" customWidth="1"/>
    <col min="12814" max="12814" width="16.5703125" style="58" bestFit="1" customWidth="1"/>
    <col min="12815" max="12815" width="15.28515625" style="58" bestFit="1" customWidth="1"/>
    <col min="12816" max="12816" width="16.5703125" style="58" bestFit="1" customWidth="1"/>
    <col min="12817" max="12819" width="9.140625" style="58"/>
    <col min="12820" max="12821" width="15" style="58" bestFit="1" customWidth="1"/>
    <col min="12822" max="13056" width="9.140625" style="58"/>
    <col min="13057" max="13057" width="5" style="58" bestFit="1" customWidth="1"/>
    <col min="13058" max="13058" width="3.28515625" style="58" bestFit="1" customWidth="1"/>
    <col min="13059" max="13059" width="38.28515625" style="58" bestFit="1" customWidth="1"/>
    <col min="13060" max="13060" width="1.7109375" style="58" customWidth="1"/>
    <col min="13061" max="13061" width="15.5703125" style="58" customWidth="1"/>
    <col min="13062" max="13062" width="1.7109375" style="58" customWidth="1"/>
    <col min="13063" max="13063" width="15.5703125" style="58" customWidth="1"/>
    <col min="13064" max="13064" width="16.5703125" style="58" bestFit="1" customWidth="1"/>
    <col min="13065" max="13065" width="17" style="58" bestFit="1" customWidth="1"/>
    <col min="13066" max="13067" width="16.5703125" style="58" bestFit="1" customWidth="1"/>
    <col min="13068" max="13069" width="16.140625" style="58" bestFit="1" customWidth="1"/>
    <col min="13070" max="13070" width="16.5703125" style="58" bestFit="1" customWidth="1"/>
    <col min="13071" max="13071" width="15.28515625" style="58" bestFit="1" customWidth="1"/>
    <col min="13072" max="13072" width="16.5703125" style="58" bestFit="1" customWidth="1"/>
    <col min="13073" max="13075" width="9.140625" style="58"/>
    <col min="13076" max="13077" width="15" style="58" bestFit="1" customWidth="1"/>
    <col min="13078" max="13312" width="9.140625" style="58"/>
    <col min="13313" max="13313" width="5" style="58" bestFit="1" customWidth="1"/>
    <col min="13314" max="13314" width="3.28515625" style="58" bestFit="1" customWidth="1"/>
    <col min="13315" max="13315" width="38.28515625" style="58" bestFit="1" customWidth="1"/>
    <col min="13316" max="13316" width="1.7109375" style="58" customWidth="1"/>
    <col min="13317" max="13317" width="15.5703125" style="58" customWidth="1"/>
    <col min="13318" max="13318" width="1.7109375" style="58" customWidth="1"/>
    <col min="13319" max="13319" width="15.5703125" style="58" customWidth="1"/>
    <col min="13320" max="13320" width="16.5703125" style="58" bestFit="1" customWidth="1"/>
    <col min="13321" max="13321" width="17" style="58" bestFit="1" customWidth="1"/>
    <col min="13322" max="13323" width="16.5703125" style="58" bestFit="1" customWidth="1"/>
    <col min="13324" max="13325" width="16.140625" style="58" bestFit="1" customWidth="1"/>
    <col min="13326" max="13326" width="16.5703125" style="58" bestFit="1" customWidth="1"/>
    <col min="13327" max="13327" width="15.28515625" style="58" bestFit="1" customWidth="1"/>
    <col min="13328" max="13328" width="16.5703125" style="58" bestFit="1" customWidth="1"/>
    <col min="13329" max="13331" width="9.140625" style="58"/>
    <col min="13332" max="13333" width="15" style="58" bestFit="1" customWidth="1"/>
    <col min="13334" max="13568" width="9.140625" style="58"/>
    <col min="13569" max="13569" width="5" style="58" bestFit="1" customWidth="1"/>
    <col min="13570" max="13570" width="3.28515625" style="58" bestFit="1" customWidth="1"/>
    <col min="13571" max="13571" width="38.28515625" style="58" bestFit="1" customWidth="1"/>
    <col min="13572" max="13572" width="1.7109375" style="58" customWidth="1"/>
    <col min="13573" max="13573" width="15.5703125" style="58" customWidth="1"/>
    <col min="13574" max="13574" width="1.7109375" style="58" customWidth="1"/>
    <col min="13575" max="13575" width="15.5703125" style="58" customWidth="1"/>
    <col min="13576" max="13576" width="16.5703125" style="58" bestFit="1" customWidth="1"/>
    <col min="13577" max="13577" width="17" style="58" bestFit="1" customWidth="1"/>
    <col min="13578" max="13579" width="16.5703125" style="58" bestFit="1" customWidth="1"/>
    <col min="13580" max="13581" width="16.140625" style="58" bestFit="1" customWidth="1"/>
    <col min="13582" max="13582" width="16.5703125" style="58" bestFit="1" customWidth="1"/>
    <col min="13583" max="13583" width="15.28515625" style="58" bestFit="1" customWidth="1"/>
    <col min="13584" max="13584" width="16.5703125" style="58" bestFit="1" customWidth="1"/>
    <col min="13585" max="13587" width="9.140625" style="58"/>
    <col min="13588" max="13589" width="15" style="58" bestFit="1" customWidth="1"/>
    <col min="13590" max="13824" width="9.140625" style="58"/>
    <col min="13825" max="13825" width="5" style="58" bestFit="1" customWidth="1"/>
    <col min="13826" max="13826" width="3.28515625" style="58" bestFit="1" customWidth="1"/>
    <col min="13827" max="13827" width="38.28515625" style="58" bestFit="1" customWidth="1"/>
    <col min="13828" max="13828" width="1.7109375" style="58" customWidth="1"/>
    <col min="13829" max="13829" width="15.5703125" style="58" customWidth="1"/>
    <col min="13830" max="13830" width="1.7109375" style="58" customWidth="1"/>
    <col min="13831" max="13831" width="15.5703125" style="58" customWidth="1"/>
    <col min="13832" max="13832" width="16.5703125" style="58" bestFit="1" customWidth="1"/>
    <col min="13833" max="13833" width="17" style="58" bestFit="1" customWidth="1"/>
    <col min="13834" max="13835" width="16.5703125" style="58" bestFit="1" customWidth="1"/>
    <col min="13836" max="13837" width="16.140625" style="58" bestFit="1" customWidth="1"/>
    <col min="13838" max="13838" width="16.5703125" style="58" bestFit="1" customWidth="1"/>
    <col min="13839" max="13839" width="15.28515625" style="58" bestFit="1" customWidth="1"/>
    <col min="13840" max="13840" width="16.5703125" style="58" bestFit="1" customWidth="1"/>
    <col min="13841" max="13843" width="9.140625" style="58"/>
    <col min="13844" max="13845" width="15" style="58" bestFit="1" customWidth="1"/>
    <col min="13846" max="14080" width="9.140625" style="58"/>
    <col min="14081" max="14081" width="5" style="58" bestFit="1" customWidth="1"/>
    <col min="14082" max="14082" width="3.28515625" style="58" bestFit="1" customWidth="1"/>
    <col min="14083" max="14083" width="38.28515625" style="58" bestFit="1" customWidth="1"/>
    <col min="14084" max="14084" width="1.7109375" style="58" customWidth="1"/>
    <col min="14085" max="14085" width="15.5703125" style="58" customWidth="1"/>
    <col min="14086" max="14086" width="1.7109375" style="58" customWidth="1"/>
    <col min="14087" max="14087" width="15.5703125" style="58" customWidth="1"/>
    <col min="14088" max="14088" width="16.5703125" style="58" bestFit="1" customWidth="1"/>
    <col min="14089" max="14089" width="17" style="58" bestFit="1" customWidth="1"/>
    <col min="14090" max="14091" width="16.5703125" style="58" bestFit="1" customWidth="1"/>
    <col min="14092" max="14093" width="16.140625" style="58" bestFit="1" customWidth="1"/>
    <col min="14094" max="14094" width="16.5703125" style="58" bestFit="1" customWidth="1"/>
    <col min="14095" max="14095" width="15.28515625" style="58" bestFit="1" customWidth="1"/>
    <col min="14096" max="14096" width="16.5703125" style="58" bestFit="1" customWidth="1"/>
    <col min="14097" max="14099" width="9.140625" style="58"/>
    <col min="14100" max="14101" width="15" style="58" bestFit="1" customWidth="1"/>
    <col min="14102" max="14336" width="9.140625" style="58"/>
    <col min="14337" max="14337" width="5" style="58" bestFit="1" customWidth="1"/>
    <col min="14338" max="14338" width="3.28515625" style="58" bestFit="1" customWidth="1"/>
    <col min="14339" max="14339" width="38.28515625" style="58" bestFit="1" customWidth="1"/>
    <col min="14340" max="14340" width="1.7109375" style="58" customWidth="1"/>
    <col min="14341" max="14341" width="15.5703125" style="58" customWidth="1"/>
    <col min="14342" max="14342" width="1.7109375" style="58" customWidth="1"/>
    <col min="14343" max="14343" width="15.5703125" style="58" customWidth="1"/>
    <col min="14344" max="14344" width="16.5703125" style="58" bestFit="1" customWidth="1"/>
    <col min="14345" max="14345" width="17" style="58" bestFit="1" customWidth="1"/>
    <col min="14346" max="14347" width="16.5703125" style="58" bestFit="1" customWidth="1"/>
    <col min="14348" max="14349" width="16.140625" style="58" bestFit="1" customWidth="1"/>
    <col min="14350" max="14350" width="16.5703125" style="58" bestFit="1" customWidth="1"/>
    <col min="14351" max="14351" width="15.28515625" style="58" bestFit="1" customWidth="1"/>
    <col min="14352" max="14352" width="16.5703125" style="58" bestFit="1" customWidth="1"/>
    <col min="14353" max="14355" width="9.140625" style="58"/>
    <col min="14356" max="14357" width="15" style="58" bestFit="1" customWidth="1"/>
    <col min="14358" max="14592" width="9.140625" style="58"/>
    <col min="14593" max="14593" width="5" style="58" bestFit="1" customWidth="1"/>
    <col min="14594" max="14594" width="3.28515625" style="58" bestFit="1" customWidth="1"/>
    <col min="14595" max="14595" width="38.28515625" style="58" bestFit="1" customWidth="1"/>
    <col min="14596" max="14596" width="1.7109375" style="58" customWidth="1"/>
    <col min="14597" max="14597" width="15.5703125" style="58" customWidth="1"/>
    <col min="14598" max="14598" width="1.7109375" style="58" customWidth="1"/>
    <col min="14599" max="14599" width="15.5703125" style="58" customWidth="1"/>
    <col min="14600" max="14600" width="16.5703125" style="58" bestFit="1" customWidth="1"/>
    <col min="14601" max="14601" width="17" style="58" bestFit="1" customWidth="1"/>
    <col min="14602" max="14603" width="16.5703125" style="58" bestFit="1" customWidth="1"/>
    <col min="14604" max="14605" width="16.140625" style="58" bestFit="1" customWidth="1"/>
    <col min="14606" max="14606" width="16.5703125" style="58" bestFit="1" customWidth="1"/>
    <col min="14607" max="14607" width="15.28515625" style="58" bestFit="1" customWidth="1"/>
    <col min="14608" max="14608" width="16.5703125" style="58" bestFit="1" customWidth="1"/>
    <col min="14609" max="14611" width="9.140625" style="58"/>
    <col min="14612" max="14613" width="15" style="58" bestFit="1" customWidth="1"/>
    <col min="14614" max="14848" width="9.140625" style="58"/>
    <col min="14849" max="14849" width="5" style="58" bestFit="1" customWidth="1"/>
    <col min="14850" max="14850" width="3.28515625" style="58" bestFit="1" customWidth="1"/>
    <col min="14851" max="14851" width="38.28515625" style="58" bestFit="1" customWidth="1"/>
    <col min="14852" max="14852" width="1.7109375" style="58" customWidth="1"/>
    <col min="14853" max="14853" width="15.5703125" style="58" customWidth="1"/>
    <col min="14854" max="14854" width="1.7109375" style="58" customWidth="1"/>
    <col min="14855" max="14855" width="15.5703125" style="58" customWidth="1"/>
    <col min="14856" max="14856" width="16.5703125" style="58" bestFit="1" customWidth="1"/>
    <col min="14857" max="14857" width="17" style="58" bestFit="1" customWidth="1"/>
    <col min="14858" max="14859" width="16.5703125" style="58" bestFit="1" customWidth="1"/>
    <col min="14860" max="14861" width="16.140625" style="58" bestFit="1" customWidth="1"/>
    <col min="14862" max="14862" width="16.5703125" style="58" bestFit="1" customWidth="1"/>
    <col min="14863" max="14863" width="15.28515625" style="58" bestFit="1" customWidth="1"/>
    <col min="14864" max="14864" width="16.5703125" style="58" bestFit="1" customWidth="1"/>
    <col min="14865" max="14867" width="9.140625" style="58"/>
    <col min="14868" max="14869" width="15" style="58" bestFit="1" customWidth="1"/>
    <col min="14870" max="15104" width="9.140625" style="58"/>
    <col min="15105" max="15105" width="5" style="58" bestFit="1" customWidth="1"/>
    <col min="15106" max="15106" width="3.28515625" style="58" bestFit="1" customWidth="1"/>
    <col min="15107" max="15107" width="38.28515625" style="58" bestFit="1" customWidth="1"/>
    <col min="15108" max="15108" width="1.7109375" style="58" customWidth="1"/>
    <col min="15109" max="15109" width="15.5703125" style="58" customWidth="1"/>
    <col min="15110" max="15110" width="1.7109375" style="58" customWidth="1"/>
    <col min="15111" max="15111" width="15.5703125" style="58" customWidth="1"/>
    <col min="15112" max="15112" width="16.5703125" style="58" bestFit="1" customWidth="1"/>
    <col min="15113" max="15113" width="17" style="58" bestFit="1" customWidth="1"/>
    <col min="15114" max="15115" width="16.5703125" style="58" bestFit="1" customWidth="1"/>
    <col min="15116" max="15117" width="16.140625" style="58" bestFit="1" customWidth="1"/>
    <col min="15118" max="15118" width="16.5703125" style="58" bestFit="1" customWidth="1"/>
    <col min="15119" max="15119" width="15.28515625" style="58" bestFit="1" customWidth="1"/>
    <col min="15120" max="15120" width="16.5703125" style="58" bestFit="1" customWidth="1"/>
    <col min="15121" max="15123" width="9.140625" style="58"/>
    <col min="15124" max="15125" width="15" style="58" bestFit="1" customWidth="1"/>
    <col min="15126" max="15360" width="9.140625" style="58"/>
    <col min="15361" max="15361" width="5" style="58" bestFit="1" customWidth="1"/>
    <col min="15362" max="15362" width="3.28515625" style="58" bestFit="1" customWidth="1"/>
    <col min="15363" max="15363" width="38.28515625" style="58" bestFit="1" customWidth="1"/>
    <col min="15364" max="15364" width="1.7109375" style="58" customWidth="1"/>
    <col min="15365" max="15365" width="15.5703125" style="58" customWidth="1"/>
    <col min="15366" max="15366" width="1.7109375" style="58" customWidth="1"/>
    <col min="15367" max="15367" width="15.5703125" style="58" customWidth="1"/>
    <col min="15368" max="15368" width="16.5703125" style="58" bestFit="1" customWidth="1"/>
    <col min="15369" max="15369" width="17" style="58" bestFit="1" customWidth="1"/>
    <col min="15370" max="15371" width="16.5703125" style="58" bestFit="1" customWidth="1"/>
    <col min="15372" max="15373" width="16.140625" style="58" bestFit="1" customWidth="1"/>
    <col min="15374" max="15374" width="16.5703125" style="58" bestFit="1" customWidth="1"/>
    <col min="15375" max="15375" width="15.28515625" style="58" bestFit="1" customWidth="1"/>
    <col min="15376" max="15376" width="16.5703125" style="58" bestFit="1" customWidth="1"/>
    <col min="15377" max="15379" width="9.140625" style="58"/>
    <col min="15380" max="15381" width="15" style="58" bestFit="1" customWidth="1"/>
    <col min="15382" max="15616" width="9.140625" style="58"/>
    <col min="15617" max="15617" width="5" style="58" bestFit="1" customWidth="1"/>
    <col min="15618" max="15618" width="3.28515625" style="58" bestFit="1" customWidth="1"/>
    <col min="15619" max="15619" width="38.28515625" style="58" bestFit="1" customWidth="1"/>
    <col min="15620" max="15620" width="1.7109375" style="58" customWidth="1"/>
    <col min="15621" max="15621" width="15.5703125" style="58" customWidth="1"/>
    <col min="15622" max="15622" width="1.7109375" style="58" customWidth="1"/>
    <col min="15623" max="15623" width="15.5703125" style="58" customWidth="1"/>
    <col min="15624" max="15624" width="16.5703125" style="58" bestFit="1" customWidth="1"/>
    <col min="15625" max="15625" width="17" style="58" bestFit="1" customWidth="1"/>
    <col min="15626" max="15627" width="16.5703125" style="58" bestFit="1" customWidth="1"/>
    <col min="15628" max="15629" width="16.140625" style="58" bestFit="1" customWidth="1"/>
    <col min="15630" max="15630" width="16.5703125" style="58" bestFit="1" customWidth="1"/>
    <col min="15631" max="15631" width="15.28515625" style="58" bestFit="1" customWidth="1"/>
    <col min="15632" max="15632" width="16.5703125" style="58" bestFit="1" customWidth="1"/>
    <col min="15633" max="15635" width="9.140625" style="58"/>
    <col min="15636" max="15637" width="15" style="58" bestFit="1" customWidth="1"/>
    <col min="15638" max="15872" width="9.140625" style="58"/>
    <col min="15873" max="15873" width="5" style="58" bestFit="1" customWidth="1"/>
    <col min="15874" max="15874" width="3.28515625" style="58" bestFit="1" customWidth="1"/>
    <col min="15875" max="15875" width="38.28515625" style="58" bestFit="1" customWidth="1"/>
    <col min="15876" max="15876" width="1.7109375" style="58" customWidth="1"/>
    <col min="15877" max="15877" width="15.5703125" style="58" customWidth="1"/>
    <col min="15878" max="15878" width="1.7109375" style="58" customWidth="1"/>
    <col min="15879" max="15879" width="15.5703125" style="58" customWidth="1"/>
    <col min="15880" max="15880" width="16.5703125" style="58" bestFit="1" customWidth="1"/>
    <col min="15881" max="15881" width="17" style="58" bestFit="1" customWidth="1"/>
    <col min="15882" max="15883" width="16.5703125" style="58" bestFit="1" customWidth="1"/>
    <col min="15884" max="15885" width="16.140625" style="58" bestFit="1" customWidth="1"/>
    <col min="15886" max="15886" width="16.5703125" style="58" bestFit="1" customWidth="1"/>
    <col min="15887" max="15887" width="15.28515625" style="58" bestFit="1" customWidth="1"/>
    <col min="15888" max="15888" width="16.5703125" style="58" bestFit="1" customWidth="1"/>
    <col min="15889" max="15891" width="9.140625" style="58"/>
    <col min="15892" max="15893" width="15" style="58" bestFit="1" customWidth="1"/>
    <col min="15894" max="16128" width="9.140625" style="58"/>
    <col min="16129" max="16129" width="5" style="58" bestFit="1" customWidth="1"/>
    <col min="16130" max="16130" width="3.28515625" style="58" bestFit="1" customWidth="1"/>
    <col min="16131" max="16131" width="38.28515625" style="58" bestFit="1" customWidth="1"/>
    <col min="16132" max="16132" width="1.7109375" style="58" customWidth="1"/>
    <col min="16133" max="16133" width="15.5703125" style="58" customWidth="1"/>
    <col min="16134" max="16134" width="1.7109375" style="58" customWidth="1"/>
    <col min="16135" max="16135" width="15.5703125" style="58" customWidth="1"/>
    <col min="16136" max="16136" width="16.5703125" style="58" bestFit="1" customWidth="1"/>
    <col min="16137" max="16137" width="17" style="58" bestFit="1" customWidth="1"/>
    <col min="16138" max="16139" width="16.5703125" style="58" bestFit="1" customWidth="1"/>
    <col min="16140" max="16141" width="16.140625" style="58" bestFit="1" customWidth="1"/>
    <col min="16142" max="16142" width="16.5703125" style="58" bestFit="1" customWidth="1"/>
    <col min="16143" max="16143" width="15.28515625" style="58" bestFit="1" customWidth="1"/>
    <col min="16144" max="16144" width="16.5703125" style="58" bestFit="1" customWidth="1"/>
    <col min="16145" max="16147" width="9.140625" style="58"/>
    <col min="16148" max="16149" width="15" style="58" bestFit="1" customWidth="1"/>
    <col min="16150" max="16384" width="9.140625" style="58"/>
  </cols>
  <sheetData>
    <row r="1" spans="1:16" s="80" customFormat="1">
      <c r="A1" s="301" t="s">
        <v>286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pans="1:16" s="80" customFormat="1">
      <c r="A2" s="301" t="s">
        <v>287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80" customFormat="1">
      <c r="A3" s="301" t="s">
        <v>95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</row>
    <row r="6" spans="1:16" s="84" customFormat="1" ht="42" customHeight="1">
      <c r="A6" s="60" t="s">
        <v>43</v>
      </c>
      <c r="B6" s="60"/>
      <c r="C6" s="60" t="s">
        <v>44</v>
      </c>
      <c r="D6" s="60"/>
      <c r="E6" s="60" t="s">
        <v>288</v>
      </c>
      <c r="F6" s="60"/>
      <c r="G6" s="60" t="s">
        <v>48</v>
      </c>
      <c r="H6" s="60" t="s">
        <v>49</v>
      </c>
      <c r="I6" s="60" t="s">
        <v>50</v>
      </c>
      <c r="J6" s="60" t="s">
        <v>51</v>
      </c>
      <c r="K6" s="60" t="s">
        <v>52</v>
      </c>
      <c r="L6" s="60" t="s">
        <v>53</v>
      </c>
      <c r="M6" s="60" t="s">
        <v>54</v>
      </c>
      <c r="N6" s="60" t="s">
        <v>55</v>
      </c>
      <c r="O6" s="60" t="s">
        <v>56</v>
      </c>
      <c r="P6" s="60" t="s">
        <v>57</v>
      </c>
    </row>
    <row r="7" spans="1:16" s="84" customFormat="1">
      <c r="C7" s="84" t="s">
        <v>58</v>
      </c>
      <c r="E7" s="84" t="s">
        <v>59</v>
      </c>
      <c r="G7" s="84" t="s">
        <v>60</v>
      </c>
      <c r="H7" s="84" t="s">
        <v>61</v>
      </c>
      <c r="I7" s="84" t="s">
        <v>100</v>
      </c>
      <c r="J7" s="84" t="s">
        <v>64</v>
      </c>
      <c r="K7" s="84" t="s">
        <v>65</v>
      </c>
      <c r="L7" s="84" t="s">
        <v>68</v>
      </c>
      <c r="M7" s="84" t="s">
        <v>69</v>
      </c>
      <c r="N7" s="84" t="s">
        <v>70</v>
      </c>
      <c r="O7" s="84" t="s">
        <v>71</v>
      </c>
      <c r="P7" s="84" t="s">
        <v>72</v>
      </c>
    </row>
    <row r="9" spans="1:16">
      <c r="A9" s="58">
        <v>1</v>
      </c>
      <c r="C9" s="80" t="s">
        <v>289</v>
      </c>
    </row>
    <row r="10" spans="1:16" ht="15">
      <c r="A10" s="58">
        <f>+A9+1</f>
        <v>2</v>
      </c>
      <c r="C10" s="58" t="s">
        <v>290</v>
      </c>
      <c r="E10" s="85">
        <f>SUM(G10:P10)</f>
        <v>7629582517.4841652</v>
      </c>
      <c r="F10" s="85"/>
      <c r="G10" s="85">
        <v>4412476260.0149164</v>
      </c>
      <c r="H10" s="85">
        <v>918986590.18923259</v>
      </c>
      <c r="I10" s="85">
        <v>883239532.77283108</v>
      </c>
      <c r="J10" s="85">
        <v>525320851.05245376</v>
      </c>
      <c r="K10" s="85">
        <v>410384118.23161209</v>
      </c>
      <c r="L10" s="85">
        <v>187021087.44513461</v>
      </c>
      <c r="M10" s="85">
        <v>121871394.57655327</v>
      </c>
      <c r="N10" s="85">
        <v>71676673.226080596</v>
      </c>
      <c r="O10" s="85">
        <v>88622997.829034269</v>
      </c>
      <c r="P10" s="85">
        <v>9983012.1463161036</v>
      </c>
    </row>
    <row r="11" spans="1:16" ht="15">
      <c r="A11" s="58">
        <f t="shared" ref="A11:A58" si="0">+A10+1</f>
        <v>3</v>
      </c>
      <c r="C11" s="58" t="s">
        <v>291</v>
      </c>
      <c r="E11" s="85">
        <f>SUM(G11:P11)</f>
        <v>-2699587026.0649972</v>
      </c>
      <c r="F11" s="85"/>
      <c r="G11" s="85">
        <v>-1579345697.5746882</v>
      </c>
      <c r="H11" s="85">
        <v>-319980901.8013553</v>
      </c>
      <c r="I11" s="85">
        <v>-306085662.61723715</v>
      </c>
      <c r="J11" s="85">
        <v>-181588395.8424288</v>
      </c>
      <c r="K11" s="85">
        <v>-141619972.74778771</v>
      </c>
      <c r="L11" s="85">
        <v>-65957562.201089121</v>
      </c>
      <c r="M11" s="85">
        <v>-42398552.513200752</v>
      </c>
      <c r="N11" s="85">
        <v>-22793585.829232812</v>
      </c>
      <c r="O11" s="85">
        <v>-35804949.615018271</v>
      </c>
      <c r="P11" s="85">
        <v>-4011745.3229596308</v>
      </c>
    </row>
    <row r="12" spans="1:16" ht="15">
      <c r="A12" s="58">
        <f t="shared" si="0"/>
        <v>4</v>
      </c>
      <c r="C12" s="58" t="s">
        <v>292</v>
      </c>
      <c r="E12" s="85">
        <f>SUM(G12:P12)</f>
        <v>-76747064.128750041</v>
      </c>
      <c r="F12" s="85"/>
      <c r="G12" s="85">
        <v>-77347898.869835809</v>
      </c>
      <c r="H12" s="85">
        <v>-20485376.950322337</v>
      </c>
      <c r="I12" s="85">
        <v>7134123.3716427218</v>
      </c>
      <c r="J12" s="85">
        <v>9968413.970349744</v>
      </c>
      <c r="K12" s="85">
        <v>4085625.673621201</v>
      </c>
      <c r="L12" s="85">
        <v>4098839.7351554781</v>
      </c>
      <c r="M12" s="85">
        <v>3950407.1091866139</v>
      </c>
      <c r="N12" s="85">
        <v>-4211440.7778373826</v>
      </c>
      <c r="O12" s="85">
        <v>-3510348.0938782059</v>
      </c>
      <c r="P12" s="85">
        <v>-429409.29683207162</v>
      </c>
    </row>
    <row r="13" spans="1:16" ht="13.5" thickBot="1">
      <c r="A13" s="69">
        <f t="shared" si="0"/>
        <v>5</v>
      </c>
      <c r="B13" s="69"/>
      <c r="C13" s="69" t="s">
        <v>275</v>
      </c>
      <c r="D13" s="69"/>
      <c r="E13" s="86">
        <f>SUM(E10:E12)</f>
        <v>4853248427.2904186</v>
      </c>
      <c r="F13" s="86"/>
      <c r="G13" s="86">
        <f t="shared" ref="G13:P13" si="1">SUM(G10:G12)</f>
        <v>2755782663.5703926</v>
      </c>
      <c r="H13" s="86">
        <f t="shared" si="1"/>
        <v>578520311.43755484</v>
      </c>
      <c r="I13" s="86">
        <f t="shared" si="1"/>
        <v>584287993.52723658</v>
      </c>
      <c r="J13" s="86">
        <f t="shared" si="1"/>
        <v>353700869.18037468</v>
      </c>
      <c r="K13" s="86">
        <f t="shared" si="1"/>
        <v>272849771.15744555</v>
      </c>
      <c r="L13" s="86">
        <f t="shared" si="1"/>
        <v>125162364.97920097</v>
      </c>
      <c r="M13" s="86">
        <f t="shared" si="1"/>
        <v>83423249.172539145</v>
      </c>
      <c r="N13" s="86">
        <f t="shared" si="1"/>
        <v>44671646.619010404</v>
      </c>
      <c r="O13" s="86">
        <f t="shared" si="1"/>
        <v>49307700.120137796</v>
      </c>
      <c r="P13" s="86">
        <f t="shared" si="1"/>
        <v>5541857.5265244013</v>
      </c>
    </row>
    <row r="14" spans="1:16" ht="15.75" thickTop="1">
      <c r="A14" s="58">
        <f t="shared" si="0"/>
        <v>6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6" ht="15">
      <c r="A15" s="58">
        <f t="shared" si="0"/>
        <v>7</v>
      </c>
      <c r="C15" s="80" t="s">
        <v>293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ht="15">
      <c r="A16" s="58">
        <f t="shared" si="0"/>
        <v>8</v>
      </c>
      <c r="C16" s="58" t="s">
        <v>294</v>
      </c>
      <c r="E16" s="85">
        <f>SUM(G16:P16)</f>
        <v>1978331283.9999998</v>
      </c>
      <c r="F16" s="85"/>
      <c r="G16" s="85">
        <v>1080571965.1437359</v>
      </c>
      <c r="H16" s="85">
        <v>245101490.49680227</v>
      </c>
      <c r="I16" s="85">
        <v>259205761.44296864</v>
      </c>
      <c r="J16" s="85">
        <v>162542635.24997696</v>
      </c>
      <c r="K16" s="85">
        <v>116499893.78290659</v>
      </c>
      <c r="L16" s="85">
        <v>52879481.72778073</v>
      </c>
      <c r="M16" s="85">
        <v>36345929.051001646</v>
      </c>
      <c r="N16" s="85">
        <v>7033518.9956436735</v>
      </c>
      <c r="O16" s="85">
        <v>16932861.109183475</v>
      </c>
      <c r="P16" s="85">
        <v>1217747</v>
      </c>
    </row>
    <row r="17" spans="1:16" ht="15">
      <c r="A17" s="58">
        <f t="shared" si="0"/>
        <v>9</v>
      </c>
      <c r="C17" s="58" t="s">
        <v>295</v>
      </c>
      <c r="E17" s="85">
        <f>SUM(G17:P17)</f>
        <v>40163723</v>
      </c>
      <c r="F17" s="85"/>
      <c r="G17" s="85">
        <v>21387598.397102669</v>
      </c>
      <c r="H17" s="85">
        <v>4848891.2402761029</v>
      </c>
      <c r="I17" s="85">
        <v>5377081.2661389755</v>
      </c>
      <c r="J17" s="85">
        <v>3604048.5262144217</v>
      </c>
      <c r="K17" s="85">
        <v>2484741.4876767867</v>
      </c>
      <c r="L17" s="85">
        <v>1322979.5472769097</v>
      </c>
      <c r="M17" s="85">
        <v>974627.86008199153</v>
      </c>
      <c r="N17" s="85">
        <v>0</v>
      </c>
      <c r="O17" s="85">
        <v>149898.66847550549</v>
      </c>
      <c r="P17" s="85">
        <v>13856.006756641329</v>
      </c>
    </row>
    <row r="18" spans="1:16" ht="15">
      <c r="A18" s="58">
        <f t="shared" si="0"/>
        <v>10</v>
      </c>
      <c r="C18" s="58" t="s">
        <v>296</v>
      </c>
      <c r="E18" s="85">
        <f>SUM(G18:P18)</f>
        <v>39020207.729999997</v>
      </c>
      <c r="F18" s="85"/>
      <c r="G18" s="85">
        <v>21832182.673694342</v>
      </c>
      <c r="H18" s="85">
        <v>4141810.6354227727</v>
      </c>
      <c r="I18" s="85">
        <v>2837687.0791321243</v>
      </c>
      <c r="J18" s="85">
        <v>1628690.2163056252</v>
      </c>
      <c r="K18" s="85">
        <v>1739572.8751051626</v>
      </c>
      <c r="L18" s="85">
        <v>585443.817938808</v>
      </c>
      <c r="M18" s="85">
        <v>2914273.6048482652</v>
      </c>
      <c r="N18" s="85">
        <v>3095112.7954956852</v>
      </c>
      <c r="O18" s="85">
        <v>163512.80902025825</v>
      </c>
      <c r="P18" s="85">
        <v>81921.223036958589</v>
      </c>
    </row>
    <row r="19" spans="1:16" ht="13.5" thickBot="1">
      <c r="A19" s="69">
        <f t="shared" si="0"/>
        <v>11</v>
      </c>
      <c r="B19" s="69"/>
      <c r="C19" s="69" t="s">
        <v>297</v>
      </c>
      <c r="D19" s="69"/>
      <c r="E19" s="86">
        <f>SUM(E16:E18)</f>
        <v>2057515214.7299998</v>
      </c>
      <c r="F19" s="86"/>
      <c r="G19" s="86">
        <f t="shared" ref="G19:P19" si="2">SUM(G16:G18)</f>
        <v>1123791746.2145329</v>
      </c>
      <c r="H19" s="86">
        <f t="shared" si="2"/>
        <v>254092192.37250113</v>
      </c>
      <c r="I19" s="86">
        <f t="shared" si="2"/>
        <v>267420529.78823972</v>
      </c>
      <c r="J19" s="86">
        <f t="shared" si="2"/>
        <v>167775373.992497</v>
      </c>
      <c r="K19" s="86">
        <f t="shared" si="2"/>
        <v>120724208.14568853</v>
      </c>
      <c r="L19" s="86">
        <f t="shared" si="2"/>
        <v>54787905.092996441</v>
      </c>
      <c r="M19" s="86">
        <f t="shared" si="2"/>
        <v>40234830.515931904</v>
      </c>
      <c r="N19" s="86">
        <f t="shared" si="2"/>
        <v>10128631.791139359</v>
      </c>
      <c r="O19" s="86">
        <f t="shared" si="2"/>
        <v>17246272.586679239</v>
      </c>
      <c r="P19" s="86">
        <f t="shared" si="2"/>
        <v>1313524.2297936</v>
      </c>
    </row>
    <row r="20" spans="1:16" ht="15.75" thickTop="1">
      <c r="A20" s="58">
        <f t="shared" si="0"/>
        <v>12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ht="15">
      <c r="A21" s="58">
        <f t="shared" si="0"/>
        <v>13</v>
      </c>
      <c r="C21" s="80" t="s">
        <v>298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ht="15">
      <c r="A22" s="58">
        <f t="shared" si="0"/>
        <v>14</v>
      </c>
      <c r="C22" s="58" t="s">
        <v>299</v>
      </c>
      <c r="E22" s="85">
        <f>SUM(G22:P22)</f>
        <v>1208402816.0000002</v>
      </c>
      <c r="F22" s="85"/>
      <c r="G22" s="85">
        <v>667814295.87632072</v>
      </c>
      <c r="H22" s="85">
        <v>145610406.19621667</v>
      </c>
      <c r="I22" s="85">
        <v>150431164.94546372</v>
      </c>
      <c r="J22" s="85">
        <v>98187720.174692407</v>
      </c>
      <c r="K22" s="85">
        <v>70375255.956521928</v>
      </c>
      <c r="L22" s="85">
        <v>36254881.258308016</v>
      </c>
      <c r="M22" s="85">
        <v>26132512.043204773</v>
      </c>
      <c r="N22" s="85">
        <v>3345070.1414457881</v>
      </c>
      <c r="O22" s="85">
        <v>9472801.8035507165</v>
      </c>
      <c r="P22" s="85">
        <v>778707.60427548015</v>
      </c>
    </row>
    <row r="23" spans="1:16" ht="15">
      <c r="A23" s="58">
        <f t="shared" si="0"/>
        <v>15</v>
      </c>
      <c r="C23" s="58" t="s">
        <v>300</v>
      </c>
      <c r="E23" s="85">
        <f>SUM(G23:P23)</f>
        <v>276612250.00000006</v>
      </c>
      <c r="F23" s="85"/>
      <c r="G23" s="85">
        <v>161270483.66902757</v>
      </c>
      <c r="H23" s="85">
        <v>33295022.709127285</v>
      </c>
      <c r="I23" s="85">
        <v>31566090.601914529</v>
      </c>
      <c r="J23" s="85">
        <v>18736083.922192492</v>
      </c>
      <c r="K23" s="85">
        <v>14644434.391017629</v>
      </c>
      <c r="L23" s="85">
        <v>6709475.9029687811</v>
      </c>
      <c r="M23" s="85">
        <v>4356955.7329006456</v>
      </c>
      <c r="N23" s="85">
        <v>2467388.9099991713</v>
      </c>
      <c r="O23" s="85">
        <v>3214923.8427103106</v>
      </c>
      <c r="P23" s="85">
        <v>351390.31814162235</v>
      </c>
    </row>
    <row r="24" spans="1:16" ht="15">
      <c r="A24" s="58">
        <f t="shared" si="0"/>
        <v>16</v>
      </c>
      <c r="C24" s="58" t="s">
        <v>301</v>
      </c>
      <c r="E24" s="85">
        <f>SUM(G24:P24)</f>
        <v>124214949.74000002</v>
      </c>
      <c r="F24" s="85"/>
      <c r="G24" s="85">
        <v>70640842.043439835</v>
      </c>
      <c r="H24" s="85">
        <v>14939106.819289623</v>
      </c>
      <c r="I24" s="85">
        <v>14789621.314257009</v>
      </c>
      <c r="J24" s="85">
        <v>9186032.8070868161</v>
      </c>
      <c r="K24" s="85">
        <v>6892654.9217252899</v>
      </c>
      <c r="L24" s="85">
        <v>3335980.5464697769</v>
      </c>
      <c r="M24" s="85">
        <v>2284566.5011101887</v>
      </c>
      <c r="N24" s="85">
        <v>804687.87706851214</v>
      </c>
      <c r="O24" s="85">
        <v>1217555.8835698389</v>
      </c>
      <c r="P24" s="85">
        <v>123901.02598314104</v>
      </c>
    </row>
    <row r="25" spans="1:16" ht="15">
      <c r="A25" s="58">
        <f t="shared" si="0"/>
        <v>17</v>
      </c>
      <c r="C25" s="58" t="s">
        <v>302</v>
      </c>
      <c r="E25" s="85">
        <f>SUM(G25:P25)</f>
        <v>109037256.38731563</v>
      </c>
      <c r="F25" s="85"/>
      <c r="G25" s="85">
        <v>61913785.23831407</v>
      </c>
      <c r="H25" s="85">
        <v>12997535.252631662</v>
      </c>
      <c r="I25" s="85">
        <v>13127116.962736754</v>
      </c>
      <c r="J25" s="85">
        <v>7946548.1594497189</v>
      </c>
      <c r="K25" s="85">
        <v>6130077.8022452779</v>
      </c>
      <c r="L25" s="85">
        <v>2812005.4196152636</v>
      </c>
      <c r="M25" s="85">
        <v>1874258.5187973832</v>
      </c>
      <c r="N25" s="85">
        <v>1003631.6620948289</v>
      </c>
      <c r="O25" s="85">
        <v>1107789.2303300004</v>
      </c>
      <c r="P25" s="85">
        <v>124508.14110065678</v>
      </c>
    </row>
    <row r="26" spans="1:16" ht="13.5" thickBot="1">
      <c r="A26" s="69">
        <f t="shared" si="0"/>
        <v>18</v>
      </c>
      <c r="B26" s="69"/>
      <c r="C26" s="69" t="s">
        <v>303</v>
      </c>
      <c r="D26" s="69"/>
      <c r="E26" s="86">
        <f>SUM(E22:E25)</f>
        <v>1718267272.127316</v>
      </c>
      <c r="F26" s="86"/>
      <c r="G26" s="86">
        <f t="shared" ref="G26:P26" si="3">SUM(G22:G25)</f>
        <v>961639406.82710218</v>
      </c>
      <c r="H26" s="86">
        <f t="shared" si="3"/>
        <v>206842070.97726524</v>
      </c>
      <c r="I26" s="86">
        <f t="shared" si="3"/>
        <v>209913993.82437199</v>
      </c>
      <c r="J26" s="86">
        <f t="shared" si="3"/>
        <v>134056385.06342143</v>
      </c>
      <c r="K26" s="86">
        <f t="shared" si="3"/>
        <v>98042423.071510121</v>
      </c>
      <c r="L26" s="86">
        <f t="shared" si="3"/>
        <v>49112343.127361834</v>
      </c>
      <c r="M26" s="86">
        <f t="shared" si="3"/>
        <v>34648292.79601299</v>
      </c>
      <c r="N26" s="86">
        <f t="shared" si="3"/>
        <v>7620778.5906082997</v>
      </c>
      <c r="O26" s="86">
        <f t="shared" si="3"/>
        <v>15013070.760160865</v>
      </c>
      <c r="P26" s="86">
        <f t="shared" si="3"/>
        <v>1378507.0895009001</v>
      </c>
    </row>
    <row r="27" spans="1:16" ht="15.75" thickTop="1">
      <c r="A27" s="58">
        <f t="shared" si="0"/>
        <v>19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ht="15">
      <c r="A28" s="58">
        <f t="shared" si="0"/>
        <v>20</v>
      </c>
      <c r="C28" s="58" t="s">
        <v>304</v>
      </c>
      <c r="E28" s="85">
        <f>SUM(G28:P28)</f>
        <v>339247942.60268384</v>
      </c>
      <c r="F28" s="85"/>
      <c r="G28" s="85">
        <f t="shared" ref="G28:P28" si="4">G19-G26</f>
        <v>162152339.38743067</v>
      </c>
      <c r="H28" s="85">
        <f t="shared" si="4"/>
        <v>47250121.395235896</v>
      </c>
      <c r="I28" s="85">
        <f t="shared" si="4"/>
        <v>57506535.963867724</v>
      </c>
      <c r="J28" s="85">
        <f t="shared" si="4"/>
        <v>33718988.929075569</v>
      </c>
      <c r="K28" s="85">
        <f t="shared" si="4"/>
        <v>22681785.074178413</v>
      </c>
      <c r="L28" s="85">
        <f>L19-L26</f>
        <v>5675561.9656346068</v>
      </c>
      <c r="M28" s="85">
        <f t="shared" si="4"/>
        <v>5586537.7199189141</v>
      </c>
      <c r="N28" s="85">
        <f t="shared" si="4"/>
        <v>2507853.2005310589</v>
      </c>
      <c r="O28" s="85">
        <f>O19-O26</f>
        <v>2233201.8265183736</v>
      </c>
      <c r="P28" s="85">
        <f t="shared" si="4"/>
        <v>-64982.859707300086</v>
      </c>
    </row>
    <row r="29" spans="1:16" s="80" customFormat="1" ht="13.5" thickBot="1">
      <c r="A29" s="69">
        <f t="shared" si="0"/>
        <v>21</v>
      </c>
      <c r="B29" s="69"/>
      <c r="C29" s="69" t="s">
        <v>305</v>
      </c>
      <c r="D29" s="69"/>
      <c r="E29" s="87">
        <f>IF(E13=0, 0, E28/E13)</f>
        <v>6.9901211051766998E-2</v>
      </c>
      <c r="F29" s="87"/>
      <c r="G29" s="87">
        <f t="shared" ref="G29:P29" si="5">IF(G13=0, 0, G28/G13)</f>
        <v>5.884075748460732E-2</v>
      </c>
      <c r="H29" s="87">
        <f t="shared" si="5"/>
        <v>8.1674092440808019E-2</v>
      </c>
      <c r="I29" s="87">
        <f t="shared" si="5"/>
        <v>9.8421560259541865E-2</v>
      </c>
      <c r="J29" s="87">
        <f t="shared" si="5"/>
        <v>9.5331936862954395E-2</v>
      </c>
      <c r="K29" s="87">
        <f t="shared" si="5"/>
        <v>8.312920688172426E-2</v>
      </c>
      <c r="L29" s="87">
        <f t="shared" si="5"/>
        <v>4.5345595431803727E-2</v>
      </c>
      <c r="M29" s="87">
        <f t="shared" si="5"/>
        <v>6.6966196777646772E-2</v>
      </c>
      <c r="N29" s="87">
        <f>IF(N13=0, 0, N28/N13)</f>
        <v>5.6139708077468098E-2</v>
      </c>
      <c r="O29" s="87">
        <f t="shared" si="5"/>
        <v>4.5291137511528544E-2</v>
      </c>
      <c r="P29" s="87">
        <f t="shared" si="5"/>
        <v>-1.172582647537934E-2</v>
      </c>
    </row>
    <row r="30" spans="1:16" ht="13.5" thickTop="1">
      <c r="A30" s="58">
        <f t="shared" si="0"/>
        <v>22</v>
      </c>
    </row>
    <row r="31" spans="1:16">
      <c r="A31" s="58">
        <f t="shared" si="0"/>
        <v>23</v>
      </c>
      <c r="C31" s="299" t="s">
        <v>306</v>
      </c>
      <c r="D31" s="299"/>
      <c r="E31" s="299"/>
      <c r="F31" s="299"/>
      <c r="G31" s="299"/>
      <c r="H31" s="299"/>
    </row>
    <row r="32" spans="1:16" s="88" customFormat="1">
      <c r="A32" s="88">
        <f t="shared" si="0"/>
        <v>24</v>
      </c>
      <c r="C32" s="88" t="s">
        <v>307</v>
      </c>
      <c r="E32" s="89">
        <v>7.8E-2</v>
      </c>
      <c r="F32" s="89"/>
      <c r="G32" s="89">
        <v>7.8E-2</v>
      </c>
      <c r="H32" s="89">
        <v>7.8E-2</v>
      </c>
      <c r="I32" s="89">
        <v>7.8E-2</v>
      </c>
      <c r="J32" s="89">
        <v>7.8E-2</v>
      </c>
      <c r="K32" s="89">
        <v>7.8E-2</v>
      </c>
      <c r="L32" s="89">
        <v>7.8E-2</v>
      </c>
      <c r="M32" s="89">
        <v>7.8E-2</v>
      </c>
      <c r="N32" s="89">
        <v>7.8E-2</v>
      </c>
      <c r="O32" s="89">
        <v>7.8E-2</v>
      </c>
      <c r="P32" s="89">
        <v>7.8E-2</v>
      </c>
    </row>
    <row r="33" spans="1:16" ht="15">
      <c r="A33" s="58">
        <f t="shared" si="0"/>
        <v>25</v>
      </c>
      <c r="C33" s="58" t="s">
        <v>308</v>
      </c>
      <c r="E33" s="85">
        <f>SUM(G33:P33)</f>
        <v>378553377.32865256</v>
      </c>
      <c r="F33" s="85"/>
      <c r="G33" s="85">
        <f>G32*G13</f>
        <v>214951047.75849062</v>
      </c>
      <c r="H33" s="85">
        <f t="shared" ref="H33:P33" si="6">H32*H13</f>
        <v>45124584.292129278</v>
      </c>
      <c r="I33" s="85">
        <f t="shared" si="6"/>
        <v>45574463.495124452</v>
      </c>
      <c r="J33" s="85">
        <f t="shared" si="6"/>
        <v>27588667.796069223</v>
      </c>
      <c r="K33" s="85">
        <f t="shared" si="6"/>
        <v>21282282.150280751</v>
      </c>
      <c r="L33" s="85">
        <f t="shared" si="6"/>
        <v>9762664.4683776759</v>
      </c>
      <c r="M33" s="85">
        <f t="shared" si="6"/>
        <v>6507013.4354580529</v>
      </c>
      <c r="N33" s="85">
        <f t="shared" si="6"/>
        <v>3484388.4362828117</v>
      </c>
      <c r="O33" s="85">
        <f t="shared" si="6"/>
        <v>3846000.609370748</v>
      </c>
      <c r="P33" s="85">
        <f t="shared" si="6"/>
        <v>432264.88706890331</v>
      </c>
    </row>
    <row r="34" spans="1:16" ht="15">
      <c r="A34" s="58">
        <f t="shared" si="0"/>
        <v>26</v>
      </c>
      <c r="C34" s="58" t="s">
        <v>309</v>
      </c>
      <c r="E34" s="85">
        <f>SUM(G34:P34)</f>
        <v>39305434.725968592</v>
      </c>
      <c r="F34" s="85"/>
      <c r="G34" s="85">
        <f>G33-G28</f>
        <v>52798708.371059954</v>
      </c>
      <c r="H34" s="85">
        <f t="shared" ref="H34:P34" si="7">H33-H28</f>
        <v>-2125537.1031066179</v>
      </c>
      <c r="I34" s="85">
        <f t="shared" si="7"/>
        <v>-11932072.468743272</v>
      </c>
      <c r="J34" s="85">
        <f t="shared" si="7"/>
        <v>-6130321.1330063455</v>
      </c>
      <c r="K34" s="85">
        <f t="shared" si="7"/>
        <v>-1399502.9238976613</v>
      </c>
      <c r="L34" s="85">
        <f t="shared" si="7"/>
        <v>4087102.5027430691</v>
      </c>
      <c r="M34" s="85">
        <f t="shared" si="7"/>
        <v>920475.71553913876</v>
      </c>
      <c r="N34" s="85">
        <f t="shared" si="7"/>
        <v>976535.23575175274</v>
      </c>
      <c r="O34" s="85">
        <f t="shared" si="7"/>
        <v>1612798.7828523745</v>
      </c>
      <c r="P34" s="85">
        <f t="shared" si="7"/>
        <v>497247.74677620339</v>
      </c>
    </row>
    <row r="35" spans="1:16" ht="15">
      <c r="A35" s="58">
        <f t="shared" si="0"/>
        <v>27</v>
      </c>
      <c r="C35" s="58" t="s">
        <v>310</v>
      </c>
      <c r="E35" s="90">
        <f>+E34/E36</f>
        <v>0.62074899855798171</v>
      </c>
    </row>
    <row r="36" spans="1:16" ht="13.5" thickBot="1">
      <c r="A36" s="69">
        <f t="shared" si="0"/>
        <v>28</v>
      </c>
      <c r="B36" s="69"/>
      <c r="C36" s="69" t="s">
        <v>311</v>
      </c>
      <c r="D36" s="69"/>
      <c r="E36" s="86">
        <f>SUM(G36:P36)</f>
        <v>63319368.725968592</v>
      </c>
      <c r="F36" s="86"/>
      <c r="G36" s="86">
        <f t="shared" ref="G36:P36" si="8">SUM(G34,G404:G407)</f>
        <v>66498733.710182711</v>
      </c>
      <c r="H36" s="86">
        <f t="shared" si="8"/>
        <v>727653.45213405229</v>
      </c>
      <c r="I36" s="86">
        <f t="shared" si="8"/>
        <v>-9060097.703809157</v>
      </c>
      <c r="J36" s="86">
        <f t="shared" si="8"/>
        <v>-4385616.0922659133</v>
      </c>
      <c r="K36" s="86">
        <f t="shared" si="8"/>
        <v>-61356.911875334568</v>
      </c>
      <c r="L36" s="86">
        <f t="shared" si="8"/>
        <v>4705980.4800193002</v>
      </c>
      <c r="M36" s="86">
        <f t="shared" si="8"/>
        <v>1335866.6392805032</v>
      </c>
      <c r="N36" s="86">
        <f t="shared" si="8"/>
        <v>1183819.1354259436</v>
      </c>
      <c r="O36" s="86">
        <f t="shared" si="8"/>
        <v>1850847.9179378108</v>
      </c>
      <c r="P36" s="86">
        <f t="shared" si="8"/>
        <v>523538.09893867624</v>
      </c>
    </row>
    <row r="37" spans="1:16" ht="13.5" thickTop="1">
      <c r="A37" s="58">
        <f t="shared" si="0"/>
        <v>29</v>
      </c>
    </row>
    <row r="38" spans="1:16" ht="15">
      <c r="A38" s="58">
        <f t="shared" si="0"/>
        <v>30</v>
      </c>
      <c r="C38" s="58" t="s">
        <v>312</v>
      </c>
      <c r="E38" s="85">
        <f>SUM(G38:P38)</f>
        <v>2120834583.4559684</v>
      </c>
      <c r="F38" s="85"/>
      <c r="G38" s="85">
        <f>G36+G19</f>
        <v>1190290479.9247155</v>
      </c>
      <c r="H38" s="85">
        <f t="shared" ref="H38:P38" si="9">H36+H19</f>
        <v>254819845.82463518</v>
      </c>
      <c r="I38" s="85">
        <f t="shared" si="9"/>
        <v>258360432.08443058</v>
      </c>
      <c r="J38" s="85">
        <f t="shared" si="9"/>
        <v>163389757.90023109</v>
      </c>
      <c r="K38" s="85">
        <f t="shared" si="9"/>
        <v>120662851.2338132</v>
      </c>
      <c r="L38" s="85">
        <f t="shared" si="9"/>
        <v>59493885.573015742</v>
      </c>
      <c r="M38" s="85">
        <f t="shared" si="9"/>
        <v>41570697.15521241</v>
      </c>
      <c r="N38" s="85">
        <f t="shared" si="9"/>
        <v>11312450.926565303</v>
      </c>
      <c r="O38" s="85">
        <f t="shared" si="9"/>
        <v>19097120.50461705</v>
      </c>
      <c r="P38" s="85">
        <f t="shared" si="9"/>
        <v>1837062.3287322763</v>
      </c>
    </row>
    <row r="39" spans="1:16" ht="15">
      <c r="A39" s="58">
        <f t="shared" si="0"/>
        <v>31</v>
      </c>
      <c r="C39" s="58" t="s">
        <v>313</v>
      </c>
      <c r="E39" s="85">
        <f>SUM(G39:P39)</f>
        <v>79183930.729999989</v>
      </c>
      <c r="F39" s="85"/>
      <c r="G39" s="85">
        <f>SUM(G17:G18)</f>
        <v>43219781.070797011</v>
      </c>
      <c r="H39" s="85">
        <f t="shared" ref="H39:P39" si="10">SUM(H17:H18)</f>
        <v>8990701.8756988756</v>
      </c>
      <c r="I39" s="85">
        <f t="shared" si="10"/>
        <v>8214768.3452710994</v>
      </c>
      <c r="J39" s="85">
        <f t="shared" si="10"/>
        <v>5232738.7425200474</v>
      </c>
      <c r="K39" s="85">
        <f t="shared" si="10"/>
        <v>4224314.3627819493</v>
      </c>
      <c r="L39" s="85">
        <f t="shared" si="10"/>
        <v>1908423.3652157178</v>
      </c>
      <c r="M39" s="85">
        <f t="shared" si="10"/>
        <v>3888901.4649302568</v>
      </c>
      <c r="N39" s="85">
        <f>SUM(N17:N18)</f>
        <v>3095112.7954956852</v>
      </c>
      <c r="O39" s="85">
        <f t="shared" si="10"/>
        <v>313411.47749576374</v>
      </c>
      <c r="P39" s="85">
        <f t="shared" si="10"/>
        <v>95777.229793599923</v>
      </c>
    </row>
    <row r="40" spans="1:16" s="80" customFormat="1">
      <c r="A40" s="66">
        <f t="shared" si="0"/>
        <v>32</v>
      </c>
      <c r="B40" s="66"/>
      <c r="C40" s="66" t="s">
        <v>314</v>
      </c>
      <c r="D40" s="66"/>
      <c r="E40" s="91">
        <f>SUM(G40:P40)</f>
        <v>2041650652.7259681</v>
      </c>
      <c r="F40" s="91"/>
      <c r="G40" s="91">
        <f>G38-G39</f>
        <v>1147070698.8539186</v>
      </c>
      <c r="H40" s="91">
        <f t="shared" ref="H40:P40" si="11">H38-H39</f>
        <v>245829143.94893631</v>
      </c>
      <c r="I40" s="91">
        <f t="shared" si="11"/>
        <v>250145663.73915946</v>
      </c>
      <c r="J40" s="91">
        <f t="shared" si="11"/>
        <v>158157019.15771106</v>
      </c>
      <c r="K40" s="91">
        <f t="shared" si="11"/>
        <v>116438536.87103125</v>
      </c>
      <c r="L40" s="91">
        <f t="shared" si="11"/>
        <v>57585462.207800023</v>
      </c>
      <c r="M40" s="91">
        <f t="shared" si="11"/>
        <v>37681795.690282151</v>
      </c>
      <c r="N40" s="91">
        <f>N38-N39</f>
        <v>8217338.1310696173</v>
      </c>
      <c r="O40" s="91">
        <f t="shared" si="11"/>
        <v>18783709.027121287</v>
      </c>
      <c r="P40" s="91">
        <f t="shared" si="11"/>
        <v>1741285.0989386765</v>
      </c>
    </row>
    <row r="41" spans="1:16" s="88" customFormat="1">
      <c r="A41" s="88">
        <f t="shared" si="0"/>
        <v>33</v>
      </c>
      <c r="C41" s="88" t="s">
        <v>315</v>
      </c>
      <c r="E41" s="89">
        <f>IF(E16=0,0,(E40/E16)-1)</f>
        <v>3.2006453741125984E-2</v>
      </c>
      <c r="F41" s="89"/>
      <c r="G41" s="89">
        <f t="shared" ref="G41:P41" si="12">IF(G16=0,0,(G40/G16)-1)</f>
        <v>6.1540309998082465E-2</v>
      </c>
      <c r="H41" s="89">
        <f t="shared" si="12"/>
        <v>2.9687842805816711E-3</v>
      </c>
      <c r="I41" s="89">
        <f t="shared" si="12"/>
        <v>-3.4953303712744077E-2</v>
      </c>
      <c r="J41" s="89">
        <f t="shared" si="12"/>
        <v>-2.6981327609960304E-2</v>
      </c>
      <c r="K41" s="89">
        <f t="shared" si="12"/>
        <v>-5.2666925164479572E-4</v>
      </c>
      <c r="L41" s="89">
        <f t="shared" si="12"/>
        <v>8.8994451652255169E-2</v>
      </c>
      <c r="M41" s="89">
        <f t="shared" si="12"/>
        <v>3.6754230092893803E-2</v>
      </c>
      <c r="N41" s="89">
        <f t="shared" si="12"/>
        <v>0.16831107389617661</v>
      </c>
      <c r="O41" s="89">
        <f t="shared" si="12"/>
        <v>0.10930509061661242</v>
      </c>
      <c r="P41" s="89">
        <f t="shared" si="12"/>
        <v>0.42992353825439644</v>
      </c>
    </row>
    <row r="42" spans="1:16">
      <c r="A42" s="58">
        <f t="shared" si="0"/>
        <v>34</v>
      </c>
    </row>
    <row r="43" spans="1:16">
      <c r="A43" s="58">
        <f t="shared" si="0"/>
        <v>35</v>
      </c>
      <c r="C43" s="80" t="s">
        <v>316</v>
      </c>
    </row>
    <row r="44" spans="1:16" ht="15">
      <c r="A44" s="58">
        <f t="shared" si="0"/>
        <v>36</v>
      </c>
      <c r="C44" s="58" t="s">
        <v>299</v>
      </c>
      <c r="E44" s="85">
        <f>SUM(G44:P44)</f>
        <v>1208810846.0000002</v>
      </c>
      <c r="F44" s="85"/>
      <c r="G44" s="85">
        <f t="shared" ref="G44:P44" si="13">+G22+G404+G405</f>
        <v>668128887.3296665</v>
      </c>
      <c r="H44" s="85">
        <f t="shared" si="13"/>
        <v>145647236.29781824</v>
      </c>
      <c r="I44" s="85">
        <f t="shared" si="13"/>
        <v>150456987.08281496</v>
      </c>
      <c r="J44" s="85">
        <f t="shared" si="13"/>
        <v>98200651.692515388</v>
      </c>
      <c r="K44" s="85">
        <f t="shared" si="13"/>
        <v>70384270.133688882</v>
      </c>
      <c r="L44" s="85">
        <f t="shared" si="13"/>
        <v>36258863.261262313</v>
      </c>
      <c r="M44" s="85">
        <f t="shared" si="13"/>
        <v>26135634.925090596</v>
      </c>
      <c r="N44" s="85">
        <f t="shared" si="13"/>
        <v>3345366.4976908644</v>
      </c>
      <c r="O44" s="85">
        <f t="shared" si="13"/>
        <v>9474165.0583171993</v>
      </c>
      <c r="P44" s="85">
        <f t="shared" si="13"/>
        <v>778783.72113519115</v>
      </c>
    </row>
    <row r="45" spans="1:16" ht="15">
      <c r="A45" s="58">
        <f t="shared" si="0"/>
        <v>37</v>
      </c>
      <c r="C45" s="58" t="s">
        <v>300</v>
      </c>
      <c r="E45" s="85">
        <f>SUM(G45:P45)</f>
        <v>276612250.00000006</v>
      </c>
      <c r="F45" s="85"/>
      <c r="G45" s="85">
        <f>+G23</f>
        <v>161270483.66902757</v>
      </c>
      <c r="H45" s="85">
        <f t="shared" ref="H45:P45" si="14">+H23</f>
        <v>33295022.709127285</v>
      </c>
      <c r="I45" s="85">
        <f t="shared" si="14"/>
        <v>31566090.601914529</v>
      </c>
      <c r="J45" s="85">
        <f t="shared" si="14"/>
        <v>18736083.922192492</v>
      </c>
      <c r="K45" s="85">
        <f t="shared" si="14"/>
        <v>14644434.391017629</v>
      </c>
      <c r="L45" s="85">
        <f t="shared" si="14"/>
        <v>6709475.9029687811</v>
      </c>
      <c r="M45" s="85">
        <f t="shared" si="14"/>
        <v>4356955.7329006456</v>
      </c>
      <c r="N45" s="85">
        <f t="shared" si="14"/>
        <v>2467388.9099991713</v>
      </c>
      <c r="O45" s="85">
        <f t="shared" si="14"/>
        <v>3214923.8427103106</v>
      </c>
      <c r="P45" s="85">
        <f t="shared" si="14"/>
        <v>351390.31814162235</v>
      </c>
    </row>
    <row r="46" spans="1:16" ht="15">
      <c r="A46" s="58">
        <f t="shared" si="0"/>
        <v>38</v>
      </c>
      <c r="C46" s="58" t="s">
        <v>301</v>
      </c>
      <c r="E46" s="85">
        <f>SUM(G46:P46)</f>
        <v>126656417.74000004</v>
      </c>
      <c r="F46" s="85"/>
      <c r="G46" s="85">
        <f t="shared" ref="G46:P46" si="15">+G24+G406</f>
        <v>72008637.292571083</v>
      </c>
      <c r="H46" s="85">
        <f t="shared" si="15"/>
        <v>15232609.378972508</v>
      </c>
      <c r="I46" s="85">
        <f t="shared" si="15"/>
        <v>15087763.876037486</v>
      </c>
      <c r="J46" s="85">
        <f t="shared" si="15"/>
        <v>9375359.1379713118</v>
      </c>
      <c r="K46" s="85">
        <f t="shared" si="15"/>
        <v>7031921.5341855967</v>
      </c>
      <c r="L46" s="85">
        <f t="shared" si="15"/>
        <v>3405058.4150637379</v>
      </c>
      <c r="M46" s="85">
        <f t="shared" si="15"/>
        <v>2333035.7297634147</v>
      </c>
      <c r="N46" s="85">
        <f t="shared" si="15"/>
        <v>816867.7117954971</v>
      </c>
      <c r="O46" s="85">
        <f t="shared" si="15"/>
        <v>1239216.7802857026</v>
      </c>
      <c r="P46" s="85">
        <f t="shared" si="15"/>
        <v>125947.88335369025</v>
      </c>
    </row>
    <row r="47" spans="1:16" ht="15">
      <c r="A47" s="58">
        <f t="shared" si="0"/>
        <v>39</v>
      </c>
      <c r="C47" s="58" t="s">
        <v>302</v>
      </c>
      <c r="E47" s="85">
        <f>SUM(G47:P47)</f>
        <v>130201692.38731562</v>
      </c>
      <c r="F47" s="85"/>
      <c r="G47" s="85">
        <f t="shared" ref="G47:P47" si="16">+G25+G407</f>
        <v>73931423.874959722</v>
      </c>
      <c r="H47" s="85">
        <f t="shared" si="16"/>
        <v>15520393.146587875</v>
      </c>
      <c r="I47" s="85">
        <f t="shared" si="16"/>
        <v>15675127.028539145</v>
      </c>
      <c r="J47" s="85">
        <f t="shared" si="16"/>
        <v>9488995.3514826633</v>
      </c>
      <c r="K47" s="85">
        <f t="shared" si="16"/>
        <v>7319943.0246403413</v>
      </c>
      <c r="L47" s="85">
        <f t="shared" si="16"/>
        <v>3357823.5253432407</v>
      </c>
      <c r="M47" s="85">
        <f t="shared" si="16"/>
        <v>2238057.3319996987</v>
      </c>
      <c r="N47" s="85">
        <f t="shared" si="16"/>
        <v>1198439.3707969587</v>
      </c>
      <c r="O47" s="85">
        <f t="shared" si="16"/>
        <v>1322814.2139330911</v>
      </c>
      <c r="P47" s="85">
        <f t="shared" si="16"/>
        <v>148675.51903286937</v>
      </c>
    </row>
    <row r="48" spans="1:16" ht="13.5" thickBot="1">
      <c r="A48" s="69">
        <f t="shared" si="0"/>
        <v>40</v>
      </c>
      <c r="B48" s="69"/>
      <c r="C48" s="69" t="s">
        <v>317</v>
      </c>
      <c r="D48" s="69"/>
      <c r="E48" s="86">
        <f>SUM(E44:E47)</f>
        <v>1742281206.1273158</v>
      </c>
      <c r="F48" s="86"/>
      <c r="G48" s="86">
        <f t="shared" ref="G48:P48" si="17">SUM(G44:G47)</f>
        <v>975339432.16622484</v>
      </c>
      <c r="H48" s="86">
        <f t="shared" si="17"/>
        <v>209695261.5325059</v>
      </c>
      <c r="I48" s="86">
        <f t="shared" si="17"/>
        <v>212785968.58930612</v>
      </c>
      <c r="J48" s="86">
        <f t="shared" si="17"/>
        <v>135801090.10416186</v>
      </c>
      <c r="K48" s="86">
        <f t="shared" si="17"/>
        <v>99380569.083532453</v>
      </c>
      <c r="L48" s="86">
        <f t="shared" si="17"/>
        <v>49731221.10463807</v>
      </c>
      <c r="M48" s="86">
        <f t="shared" si="17"/>
        <v>35063683.719754353</v>
      </c>
      <c r="N48" s="86">
        <f t="shared" si="17"/>
        <v>7828062.4902824908</v>
      </c>
      <c r="O48" s="86">
        <f t="shared" si="17"/>
        <v>15251119.895246305</v>
      </c>
      <c r="P48" s="86">
        <f t="shared" si="17"/>
        <v>1404797.4416633733</v>
      </c>
    </row>
    <row r="49" spans="1:16" ht="13.5" thickTop="1">
      <c r="A49" s="58">
        <f t="shared" si="0"/>
        <v>41</v>
      </c>
    </row>
    <row r="50" spans="1:16" ht="15">
      <c r="A50" s="58">
        <f t="shared" si="0"/>
        <v>42</v>
      </c>
      <c r="C50" s="58" t="s">
        <v>318</v>
      </c>
      <c r="E50" s="85">
        <f>SUM(G50:P50)</f>
        <v>2041650652.9999998</v>
      </c>
      <c r="F50" s="85"/>
      <c r="G50" s="85">
        <f t="shared" ref="G50:P50" si="18">+G16+G410</f>
        <v>1116566965.1437359</v>
      </c>
      <c r="H50" s="85">
        <f t="shared" si="18"/>
        <v>253266411.49680227</v>
      </c>
      <c r="I50" s="85">
        <f t="shared" si="18"/>
        <v>265649343.44296864</v>
      </c>
      <c r="J50" s="85">
        <f t="shared" si="18"/>
        <v>167833619.24997696</v>
      </c>
      <c r="K50" s="85">
        <f t="shared" si="18"/>
        <v>120380618.78290659</v>
      </c>
      <c r="L50" s="85">
        <f t="shared" si="18"/>
        <v>53891639.72778073</v>
      </c>
      <c r="M50" s="85">
        <f t="shared" si="18"/>
        <v>37556647.051001646</v>
      </c>
      <c r="N50" s="85">
        <f t="shared" si="18"/>
        <v>7267219.9956436735</v>
      </c>
      <c r="O50" s="85">
        <f t="shared" si="18"/>
        <v>17496903.109183475</v>
      </c>
      <c r="P50" s="85">
        <f t="shared" si="18"/>
        <v>1741285</v>
      </c>
    </row>
    <row r="51" spans="1:16" ht="15">
      <c r="A51" s="58">
        <f t="shared" si="0"/>
        <v>43</v>
      </c>
      <c r="C51" s="58" t="s">
        <v>319</v>
      </c>
      <c r="E51" s="85">
        <f>SUM(G51:P51)</f>
        <v>79183930.729999989</v>
      </c>
      <c r="F51" s="85"/>
      <c r="G51" s="85">
        <f>+G39</f>
        <v>43219781.070797011</v>
      </c>
      <c r="H51" s="85">
        <f t="shared" ref="H51:P51" si="19">+H39</f>
        <v>8990701.8756988756</v>
      </c>
      <c r="I51" s="85">
        <f t="shared" si="19"/>
        <v>8214768.3452710994</v>
      </c>
      <c r="J51" s="85">
        <f t="shared" si="19"/>
        <v>5232738.7425200474</v>
      </c>
      <c r="K51" s="85">
        <f t="shared" si="19"/>
        <v>4224314.3627819493</v>
      </c>
      <c r="L51" s="85">
        <f t="shared" si="19"/>
        <v>1908423.3652157178</v>
      </c>
      <c r="M51" s="85">
        <f t="shared" si="19"/>
        <v>3888901.4649302568</v>
      </c>
      <c r="N51" s="85">
        <f t="shared" si="19"/>
        <v>3095112.7954956852</v>
      </c>
      <c r="O51" s="85">
        <f t="shared" si="19"/>
        <v>313411.47749576374</v>
      </c>
      <c r="P51" s="85">
        <f t="shared" si="19"/>
        <v>95777.229793599923</v>
      </c>
    </row>
    <row r="52" spans="1:16" ht="15">
      <c r="A52" s="92">
        <f t="shared" si="0"/>
        <v>44</v>
      </c>
      <c r="B52" s="92"/>
      <c r="C52" s="92" t="s">
        <v>320</v>
      </c>
      <c r="D52" s="92"/>
      <c r="E52" s="93">
        <f>SUM(E50:E51)</f>
        <v>2120834583.7299998</v>
      </c>
      <c r="F52" s="93"/>
      <c r="G52" s="93">
        <f t="shared" ref="G52:P52" si="20">SUM(G50:G51)</f>
        <v>1159786746.2145329</v>
      </c>
      <c r="H52" s="93">
        <f t="shared" si="20"/>
        <v>262257113.37250113</v>
      </c>
      <c r="I52" s="93">
        <f t="shared" si="20"/>
        <v>273864111.78823972</v>
      </c>
      <c r="J52" s="93">
        <f t="shared" si="20"/>
        <v>173066357.992497</v>
      </c>
      <c r="K52" s="93">
        <f t="shared" si="20"/>
        <v>124604933.14568853</v>
      </c>
      <c r="L52" s="93">
        <f t="shared" si="20"/>
        <v>55800063.092996448</v>
      </c>
      <c r="M52" s="93">
        <f t="shared" si="20"/>
        <v>41445548.515931904</v>
      </c>
      <c r="N52" s="93">
        <f t="shared" si="20"/>
        <v>10362332.791139359</v>
      </c>
      <c r="O52" s="93">
        <f t="shared" si="20"/>
        <v>17810314.586679239</v>
      </c>
      <c r="P52" s="93">
        <f t="shared" si="20"/>
        <v>1837062.2297935998</v>
      </c>
    </row>
    <row r="53" spans="1:16" ht="15">
      <c r="A53" s="92">
        <f t="shared" si="0"/>
        <v>45</v>
      </c>
      <c r="B53" s="92"/>
      <c r="C53" s="92" t="s">
        <v>321</v>
      </c>
      <c r="D53" s="92"/>
      <c r="E53" s="93">
        <f>SUM(G53:P53)</f>
        <v>63319369.000000007</v>
      </c>
      <c r="F53" s="93"/>
      <c r="G53" s="93">
        <f>+G52-G19</f>
        <v>35995000</v>
      </c>
      <c r="H53" s="93">
        <f t="shared" ref="H53:P53" si="21">+H52-H19</f>
        <v>8164921</v>
      </c>
      <c r="I53" s="93">
        <f t="shared" si="21"/>
        <v>6443582</v>
      </c>
      <c r="J53" s="93">
        <f t="shared" si="21"/>
        <v>5290984</v>
      </c>
      <c r="K53" s="93">
        <f t="shared" si="21"/>
        <v>3880725</v>
      </c>
      <c r="L53" s="93">
        <f t="shared" si="21"/>
        <v>1012158.0000000075</v>
      </c>
      <c r="M53" s="93">
        <f t="shared" si="21"/>
        <v>1210718</v>
      </c>
      <c r="N53" s="93">
        <f t="shared" si="21"/>
        <v>233701</v>
      </c>
      <c r="O53" s="93">
        <f t="shared" si="21"/>
        <v>564042</v>
      </c>
      <c r="P53" s="93">
        <f t="shared" si="21"/>
        <v>523537.99999999977</v>
      </c>
    </row>
    <row r="54" spans="1:16" ht="15.75" thickBot="1">
      <c r="A54" s="94">
        <f t="shared" si="0"/>
        <v>46</v>
      </c>
      <c r="B54" s="94"/>
      <c r="C54" s="95" t="s">
        <v>322</v>
      </c>
      <c r="D54" s="94"/>
      <c r="E54" s="96">
        <f>SUM(G54:P54)</f>
        <v>0.27403141610557213</v>
      </c>
      <c r="F54" s="96"/>
      <c r="G54" s="96">
        <f>+G53-G36</f>
        <v>-30503733.710182711</v>
      </c>
      <c r="H54" s="96">
        <f t="shared" ref="H54:O54" si="22">+H53-H36</f>
        <v>7437267.5478659477</v>
      </c>
      <c r="I54" s="96">
        <f t="shared" si="22"/>
        <v>15503679.703809157</v>
      </c>
      <c r="J54" s="96">
        <f t="shared" si="22"/>
        <v>9676600.0922659133</v>
      </c>
      <c r="K54" s="96">
        <f t="shared" si="22"/>
        <v>3942081.9118753346</v>
      </c>
      <c r="L54" s="96">
        <f t="shared" si="22"/>
        <v>-3693822.4800192928</v>
      </c>
      <c r="M54" s="96">
        <f t="shared" si="22"/>
        <v>-125148.63928050315</v>
      </c>
      <c r="N54" s="96">
        <f t="shared" si="22"/>
        <v>-950118.13542594365</v>
      </c>
      <c r="O54" s="96">
        <f t="shared" si="22"/>
        <v>-1286805.9179378108</v>
      </c>
      <c r="P54" s="96">
        <f>+P53-P36</f>
        <v>-9.893867647042498E-2</v>
      </c>
    </row>
    <row r="55" spans="1:16" ht="15.75" thickTop="1">
      <c r="A55" s="58">
        <f t="shared" si="0"/>
        <v>47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  <row r="56" spans="1:16" s="80" customFormat="1">
      <c r="A56" s="66">
        <f t="shared" si="0"/>
        <v>48</v>
      </c>
      <c r="B56" s="66"/>
      <c r="C56" s="66" t="s">
        <v>323</v>
      </c>
      <c r="D56" s="66"/>
      <c r="E56" s="97">
        <f>+E16/E40</f>
        <v>0.96898618838564488</v>
      </c>
      <c r="F56" s="97"/>
      <c r="G56" s="97">
        <f>+G16/G40</f>
        <v>0.9420273451526362</v>
      </c>
      <c r="H56" s="97">
        <f t="shared" ref="H56:O56" si="23">+H16/H40</f>
        <v>0.99704000331105902</v>
      </c>
      <c r="I56" s="97">
        <f t="shared" si="23"/>
        <v>1.0362192874678677</v>
      </c>
      <c r="J56" s="97">
        <f t="shared" si="23"/>
        <v>1.0277295065095571</v>
      </c>
      <c r="K56" s="97">
        <f t="shared" si="23"/>
        <v>1.0005269467783102</v>
      </c>
      <c r="L56" s="97">
        <f t="shared" si="23"/>
        <v>0.91827832408399312</v>
      </c>
      <c r="M56" s="97">
        <f t="shared" si="23"/>
        <v>0.96454875318946076</v>
      </c>
      <c r="N56" s="97">
        <f t="shared" si="23"/>
        <v>0.85593642168016137</v>
      </c>
      <c r="O56" s="97">
        <f t="shared" si="23"/>
        <v>0.90146525825834389</v>
      </c>
      <c r="P56" s="97">
        <f>+P16/P40</f>
        <v>0.69933809273520109</v>
      </c>
    </row>
    <row r="57" spans="1:16" s="80" customFormat="1">
      <c r="A57" s="66">
        <f t="shared" si="0"/>
        <v>49</v>
      </c>
      <c r="B57" s="66"/>
      <c r="C57" s="66" t="s">
        <v>324</v>
      </c>
      <c r="D57" s="66"/>
      <c r="E57" s="97">
        <f>+E56/$E$56</f>
        <v>1</v>
      </c>
      <c r="F57" s="97"/>
      <c r="G57" s="97">
        <f>+G56/$E$56</f>
        <v>0.97217829979813974</v>
      </c>
      <c r="H57" s="97">
        <f t="shared" ref="H57:O57" si="24">+H56/$E$56</f>
        <v>1.0289517180550865</v>
      </c>
      <c r="I57" s="97">
        <f t="shared" si="24"/>
        <v>1.0693849921578706</v>
      </c>
      <c r="J57" s="97">
        <f t="shared" si="24"/>
        <v>1.0606234834180455</v>
      </c>
      <c r="K57" s="97">
        <f t="shared" si="24"/>
        <v>1.0325502662171202</v>
      </c>
      <c r="L57" s="97">
        <f t="shared" si="24"/>
        <v>0.94766915678526609</v>
      </c>
      <c r="M57" s="97">
        <f t="shared" si="24"/>
        <v>0.99542053823947996</v>
      </c>
      <c r="N57" s="97">
        <f t="shared" si="24"/>
        <v>0.8833319111660124</v>
      </c>
      <c r="O57" s="97">
        <f t="shared" si="24"/>
        <v>0.93031796434602176</v>
      </c>
      <c r="P57" s="97">
        <f>+P56/$E$56</f>
        <v>0.72172142504973757</v>
      </c>
    </row>
    <row r="58" spans="1:16" s="80" customFormat="1" ht="13.5" thickBot="1">
      <c r="A58" s="69">
        <f t="shared" si="0"/>
        <v>50</v>
      </c>
      <c r="B58" s="69"/>
      <c r="C58" s="69" t="s">
        <v>325</v>
      </c>
      <c r="D58" s="69"/>
      <c r="E58" s="98">
        <f>+E52/E38</f>
        <v>1.0000000001292093</v>
      </c>
      <c r="F58" s="98"/>
      <c r="G58" s="98">
        <f t="shared" ref="G58:O58" si="25">+G52/G38</f>
        <v>0.97437286593091799</v>
      </c>
      <c r="H58" s="98">
        <f t="shared" si="25"/>
        <v>1.0291863748829997</v>
      </c>
      <c r="I58" s="98">
        <f t="shared" si="25"/>
        <v>1.0600079492773979</v>
      </c>
      <c r="J58" s="98">
        <f t="shared" si="25"/>
        <v>1.0592240310324386</v>
      </c>
      <c r="K58" s="98">
        <f t="shared" si="25"/>
        <v>1.0326702201345848</v>
      </c>
      <c r="L58" s="98">
        <f t="shared" si="25"/>
        <v>0.93791256959530855</v>
      </c>
      <c r="M58" s="98">
        <f t="shared" si="25"/>
        <v>0.99698949866505149</v>
      </c>
      <c r="N58" s="98">
        <f>+N52/N38</f>
        <v>0.91601129219533162</v>
      </c>
      <c r="O58" s="98">
        <f t="shared" si="25"/>
        <v>0.93261780394448968</v>
      </c>
      <c r="P58" s="98">
        <f>+P52/P38</f>
        <v>0.99999994614299414</v>
      </c>
    </row>
    <row r="59" spans="1:16" ht="13.5" thickTop="1"/>
    <row r="60" spans="1:16" hidden="1">
      <c r="A60" s="301" t="str">
        <f>A1</f>
        <v>Puget Sound Energy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</row>
    <row r="61" spans="1:16" hidden="1">
      <c r="A61" s="301" t="str">
        <f>A2</f>
        <v>ELECTRIC COST OF SERVICE SUMMARY</v>
      </c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</row>
    <row r="62" spans="1:16" hidden="1">
      <c r="A62" s="301" t="s">
        <v>95</v>
      </c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</row>
    <row r="63" spans="1:16" hidden="1">
      <c r="A63" s="301" t="s">
        <v>326</v>
      </c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</row>
    <row r="64" spans="1:16" hidden="1"/>
    <row r="65" spans="1:16" s="84" customFormat="1" ht="49.5" hidden="1" customHeight="1">
      <c r="A65" s="60"/>
      <c r="B65" s="60"/>
      <c r="C65" s="60"/>
      <c r="D65" s="60"/>
      <c r="E65" s="60" t="s">
        <v>327</v>
      </c>
      <c r="F65" s="60"/>
      <c r="G65" s="60" t="str">
        <f>+G6</f>
        <v>Residential
Sch 7</v>
      </c>
      <c r="H65" s="60" t="str">
        <f t="shared" ref="H65:P65" si="26">+H6</f>
        <v>Sec Volt
Sch 24
(kW&lt; 50)</v>
      </c>
      <c r="I65" s="60" t="str">
        <f t="shared" si="26"/>
        <v>Sec Volt
Sch 25
(kW &gt; 50 &amp; &lt; 350)</v>
      </c>
      <c r="J65" s="60" t="str">
        <f t="shared" si="26"/>
        <v>Sec Volt
Sch 26
(kW &gt; 350)</v>
      </c>
      <c r="K65" s="60" t="str">
        <f t="shared" si="26"/>
        <v>Pri Volt
Sch 31/35/43</v>
      </c>
      <c r="L65" s="60" t="str">
        <f t="shared" si="26"/>
        <v>Campus
Sch 40</v>
      </c>
      <c r="M65" s="60" t="str">
        <f t="shared" si="26"/>
        <v>High Volt
Sch 46/49</v>
      </c>
      <c r="N65" s="60" t="str">
        <f t="shared" si="26"/>
        <v>Choice /
Retail Wheeling
Sch 448/449</v>
      </c>
      <c r="O65" s="60" t="str">
        <f t="shared" si="26"/>
        <v>Lighting
Sch 50-59</v>
      </c>
      <c r="P65" s="60" t="str">
        <f t="shared" si="26"/>
        <v>Firm Resale /
Special Contract</v>
      </c>
    </row>
    <row r="66" spans="1:16" s="84" customFormat="1" hidden="1">
      <c r="C66" s="84" t="s">
        <v>58</v>
      </c>
      <c r="E66" s="84" t="s">
        <v>59</v>
      </c>
      <c r="G66" s="84" t="s">
        <v>60</v>
      </c>
      <c r="H66" s="84" t="s">
        <v>61</v>
      </c>
      <c r="I66" s="84" t="s">
        <v>100</v>
      </c>
      <c r="J66" s="84" t="s">
        <v>64</v>
      </c>
      <c r="K66" s="84" t="s">
        <v>65</v>
      </c>
      <c r="L66" s="84" t="s">
        <v>68</v>
      </c>
      <c r="M66" s="84" t="s">
        <v>69</v>
      </c>
      <c r="N66" s="84" t="s">
        <v>70</v>
      </c>
      <c r="O66" s="84" t="s">
        <v>71</v>
      </c>
      <c r="P66" s="84" t="s">
        <v>72</v>
      </c>
    </row>
    <row r="67" spans="1:16" hidden="1"/>
    <row r="68" spans="1:16" hidden="1">
      <c r="A68" s="99">
        <v>1</v>
      </c>
      <c r="C68" s="80" t="s">
        <v>328</v>
      </c>
    </row>
    <row r="69" spans="1:16" ht="15" hidden="1">
      <c r="A69" s="99">
        <f t="shared" ref="A69:A93" si="27">+A68+1</f>
        <v>2</v>
      </c>
      <c r="B69" s="58" t="str">
        <f>IF(OR((C68="~"),(C69="~")),"~","")</f>
        <v/>
      </c>
      <c r="C69" s="58" t="s">
        <v>329</v>
      </c>
      <c r="E69" s="85" t="e">
        <f t="shared" ref="E69:E74" si="28">SUM(G69:P69)</f>
        <v>#REF!</v>
      </c>
      <c r="F69" s="85"/>
      <c r="G69" s="85">
        <v>283242204.51672894</v>
      </c>
      <c r="H69" s="85">
        <v>49102693.582544856</v>
      </c>
      <c r="I69" s="85">
        <v>49857761.297984622</v>
      </c>
      <c r="J69" s="85">
        <v>31476461.297075383</v>
      </c>
      <c r="K69" s="85" t="e">
        <v>#REF!</v>
      </c>
      <c r="L69" s="85">
        <v>10725979.281307079</v>
      </c>
      <c r="M69" s="85">
        <v>7703834.344229389</v>
      </c>
      <c r="N69" s="85">
        <v>0</v>
      </c>
      <c r="O69" s="85">
        <v>1212074.3681365221</v>
      </c>
      <c r="P69" s="85">
        <v>179135.75114493706</v>
      </c>
    </row>
    <row r="70" spans="1:16" ht="15" hidden="1">
      <c r="A70" s="99">
        <f t="shared" si="27"/>
        <v>3</v>
      </c>
      <c r="B70" s="58" t="str">
        <f>IF(OR((C68="~"),(C70="~")),"~","")</f>
        <v/>
      </c>
      <c r="C70" s="58" t="s">
        <v>330</v>
      </c>
      <c r="E70" s="85" t="e">
        <f t="shared" si="28"/>
        <v>#REF!</v>
      </c>
      <c r="F70" s="85"/>
      <c r="G70" s="85">
        <v>983257508.41342008</v>
      </c>
      <c r="H70" s="85">
        <v>238031899.55022702</v>
      </c>
      <c r="I70" s="85">
        <v>268554421.01088279</v>
      </c>
      <c r="J70" s="85">
        <v>181942845.49406201</v>
      </c>
      <c r="K70" s="85" t="e">
        <v>#REF!</v>
      </c>
      <c r="L70" s="85">
        <v>67616300.470198274</v>
      </c>
      <c r="M70" s="85">
        <v>50010261.557944685</v>
      </c>
      <c r="N70" s="85">
        <v>0</v>
      </c>
      <c r="O70" s="85">
        <v>7664407.0893868906</v>
      </c>
      <c r="P70" s="85">
        <v>641369.11591960082</v>
      </c>
    </row>
    <row r="71" spans="1:16" ht="15" hidden="1">
      <c r="A71" s="99">
        <f t="shared" si="27"/>
        <v>4</v>
      </c>
      <c r="B71" s="58" t="str">
        <f>IF(OR((C68="~"),(C71="~")),"~","")</f>
        <v/>
      </c>
      <c r="C71" s="58" t="s">
        <v>331</v>
      </c>
      <c r="E71" s="85" t="e">
        <f t="shared" si="28"/>
        <v>#REF!</v>
      </c>
      <c r="F71" s="85"/>
      <c r="G71" s="85">
        <v>0</v>
      </c>
      <c r="H71" s="85">
        <v>0</v>
      </c>
      <c r="I71" s="85">
        <v>0</v>
      </c>
      <c r="J71" s="85">
        <v>0</v>
      </c>
      <c r="K71" s="85" t="e">
        <v>#REF!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</row>
    <row r="72" spans="1:16" ht="15" hidden="1">
      <c r="A72" s="99">
        <f t="shared" si="27"/>
        <v>5</v>
      </c>
      <c r="B72" s="58" t="str">
        <f>IF(OR((C68="~"),(C72="~")),"~","")</f>
        <v>~</v>
      </c>
      <c r="C72" s="58" t="s">
        <v>332</v>
      </c>
      <c r="E72" s="85" t="e">
        <f t="shared" si="28"/>
        <v>#REF!</v>
      </c>
      <c r="F72" s="85"/>
      <c r="G72" s="85">
        <v>0</v>
      </c>
      <c r="H72" s="85">
        <v>0</v>
      </c>
      <c r="I72" s="85">
        <v>0</v>
      </c>
      <c r="J72" s="85">
        <v>0</v>
      </c>
      <c r="K72" s="85" t="e">
        <v>#REF!</v>
      </c>
      <c r="L72" s="85">
        <v>0</v>
      </c>
      <c r="M72" s="85">
        <v>0</v>
      </c>
      <c r="N72" s="85">
        <v>0</v>
      </c>
      <c r="O72" s="85">
        <v>0</v>
      </c>
      <c r="P72" s="85">
        <v>0</v>
      </c>
    </row>
    <row r="73" spans="1:16" ht="15" hidden="1">
      <c r="A73" s="99">
        <f t="shared" si="27"/>
        <v>6</v>
      </c>
      <c r="B73" s="58" t="str">
        <f>IF(OR((C68="~"),(C73="~")),"~","")</f>
        <v>~</v>
      </c>
      <c r="C73" s="58" t="s">
        <v>332</v>
      </c>
      <c r="E73" s="85" t="e">
        <f t="shared" si="28"/>
        <v>#REF!</v>
      </c>
      <c r="F73" s="85"/>
      <c r="G73" s="85">
        <v>0</v>
      </c>
      <c r="H73" s="85">
        <v>0</v>
      </c>
      <c r="I73" s="85">
        <v>0</v>
      </c>
      <c r="J73" s="85">
        <v>0</v>
      </c>
      <c r="K73" s="85" t="e">
        <v>#REF!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</row>
    <row r="74" spans="1:16" ht="15" hidden="1">
      <c r="A74" s="99">
        <f t="shared" si="27"/>
        <v>7</v>
      </c>
      <c r="B74" s="58" t="str">
        <f>IF(OR((C68="~"),(C74="~")),"~","")</f>
        <v>~</v>
      </c>
      <c r="C74" s="58" t="s">
        <v>332</v>
      </c>
      <c r="E74" s="85" t="e">
        <f t="shared" si="28"/>
        <v>#REF!</v>
      </c>
      <c r="F74" s="85"/>
      <c r="G74" s="85">
        <v>0</v>
      </c>
      <c r="H74" s="85">
        <v>0</v>
      </c>
      <c r="I74" s="85">
        <v>0</v>
      </c>
      <c r="J74" s="85">
        <v>0</v>
      </c>
      <c r="K74" s="85" t="e">
        <v>#REF!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</row>
    <row r="75" spans="1:16" hidden="1">
      <c r="A75" s="100">
        <f t="shared" si="27"/>
        <v>8</v>
      </c>
      <c r="B75" s="66" t="str">
        <f>IF(OR((C68="~"),(C75="~")),"~","")</f>
        <v/>
      </c>
      <c r="C75" s="66" t="str">
        <f>IF(C68="~","~","Sub-total")</f>
        <v>Sub-total</v>
      </c>
      <c r="D75" s="66"/>
      <c r="E75" s="91" t="e">
        <f>SUM(E69:E74)</f>
        <v>#REF!</v>
      </c>
      <c r="F75" s="91"/>
      <c r="G75" s="91">
        <f t="shared" ref="G75:P75" si="29">SUM(G69:G74)</f>
        <v>1266499712.9301491</v>
      </c>
      <c r="H75" s="91">
        <f t="shared" si="29"/>
        <v>287134593.13277185</v>
      </c>
      <c r="I75" s="91">
        <f t="shared" si="29"/>
        <v>318412182.30886739</v>
      </c>
      <c r="J75" s="91">
        <f t="shared" si="29"/>
        <v>213419306.7911374</v>
      </c>
      <c r="K75" s="91" t="e">
        <f t="shared" si="29"/>
        <v>#REF!</v>
      </c>
      <c r="L75" s="91">
        <f t="shared" si="29"/>
        <v>78342279.751505345</v>
      </c>
      <c r="M75" s="91">
        <f t="shared" si="29"/>
        <v>57714095.90217407</v>
      </c>
      <c r="N75" s="91">
        <f t="shared" si="29"/>
        <v>0</v>
      </c>
      <c r="O75" s="91">
        <f t="shared" si="29"/>
        <v>8876481.457523413</v>
      </c>
      <c r="P75" s="91">
        <f t="shared" si="29"/>
        <v>820504.86706453795</v>
      </c>
    </row>
    <row r="76" spans="1:16" hidden="1">
      <c r="A76" s="99">
        <f t="shared" si="27"/>
        <v>9</v>
      </c>
      <c r="B76" s="58" t="str">
        <f>IF(OR((C68="~"),(C76="~")),"~","")</f>
        <v/>
      </c>
    </row>
    <row r="77" spans="1:16" hidden="1">
      <c r="A77" s="99">
        <f t="shared" si="27"/>
        <v>10</v>
      </c>
      <c r="C77" s="80" t="s">
        <v>333</v>
      </c>
    </row>
    <row r="78" spans="1:16" ht="15" hidden="1">
      <c r="A78" s="99">
        <f t="shared" si="27"/>
        <v>11</v>
      </c>
      <c r="B78" s="58" t="str">
        <f>IF(OR((C77="~"),(C78="~")),"~","")</f>
        <v/>
      </c>
      <c r="C78" s="58" t="s">
        <v>329</v>
      </c>
      <c r="E78" s="85" t="e">
        <f t="shared" ref="E78:E83" si="30">SUM(G78:P78)</f>
        <v>#REF!</v>
      </c>
      <c r="F78" s="85"/>
      <c r="G78" s="85">
        <v>45041450.30360467</v>
      </c>
      <c r="H78" s="85">
        <v>7808357.9971596245</v>
      </c>
      <c r="I78" s="85">
        <v>7928429.5982081471</v>
      </c>
      <c r="J78" s="85">
        <v>5005417.4294559322</v>
      </c>
      <c r="K78" s="85" t="e">
        <v>#REF!</v>
      </c>
      <c r="L78" s="85">
        <v>1705655.6369513511</v>
      </c>
      <c r="M78" s="85">
        <v>1225071.215480943</v>
      </c>
      <c r="N78" s="85">
        <v>1424417.5818930115</v>
      </c>
      <c r="O78" s="85">
        <v>192745.24257372733</v>
      </c>
      <c r="P78" s="85">
        <v>132383.82597288955</v>
      </c>
    </row>
    <row r="79" spans="1:16" ht="15" hidden="1">
      <c r="A79" s="99">
        <f t="shared" si="27"/>
        <v>12</v>
      </c>
      <c r="B79" s="58" t="str">
        <f>IF(OR((C77="~"),(C79="~")),"~","")</f>
        <v/>
      </c>
      <c r="C79" s="58" t="s">
        <v>330</v>
      </c>
      <c r="E79" s="85" t="e">
        <f t="shared" si="30"/>
        <v>#REF!</v>
      </c>
      <c r="F79" s="85"/>
      <c r="G79" s="85">
        <v>154889728.26479584</v>
      </c>
      <c r="H79" s="85">
        <v>37496480.753225066</v>
      </c>
      <c r="I79" s="85">
        <v>42304605.801388539</v>
      </c>
      <c r="J79" s="85">
        <v>28660933.333498627</v>
      </c>
      <c r="K79" s="85" t="e">
        <v>#REF!</v>
      </c>
      <c r="L79" s="85">
        <v>10651401.404499922</v>
      </c>
      <c r="M79" s="85">
        <v>7877972.7150626602</v>
      </c>
      <c r="N79" s="85">
        <v>8736916.4081120715</v>
      </c>
      <c r="O79" s="85">
        <v>1207352.0122937791</v>
      </c>
      <c r="P79" s="85">
        <v>757413.03396152763</v>
      </c>
    </row>
    <row r="80" spans="1:16" ht="15" hidden="1">
      <c r="A80" s="99">
        <f t="shared" si="27"/>
        <v>13</v>
      </c>
      <c r="B80" s="58" t="str">
        <f>IF(OR((C77="~"),(C80="~")),"~","")</f>
        <v/>
      </c>
      <c r="C80" s="58" t="s">
        <v>331</v>
      </c>
      <c r="E80" s="85" t="e">
        <f t="shared" si="30"/>
        <v>#REF!</v>
      </c>
      <c r="F80" s="85"/>
      <c r="G80" s="85">
        <v>0</v>
      </c>
      <c r="H80" s="85">
        <v>0</v>
      </c>
      <c r="I80" s="85">
        <v>0</v>
      </c>
      <c r="J80" s="85">
        <v>0</v>
      </c>
      <c r="K80" s="85" t="e">
        <v>#REF!</v>
      </c>
      <c r="L80" s="85">
        <v>0</v>
      </c>
      <c r="M80" s="85">
        <v>0</v>
      </c>
      <c r="N80" s="85">
        <v>0</v>
      </c>
      <c r="O80" s="85">
        <v>0</v>
      </c>
      <c r="P80" s="85">
        <v>0</v>
      </c>
    </row>
    <row r="81" spans="1:16" ht="15" hidden="1">
      <c r="A81" s="99">
        <f t="shared" si="27"/>
        <v>14</v>
      </c>
      <c r="B81" s="58" t="str">
        <f>IF(OR((C77="~"),(C81="~")),"~","")</f>
        <v>~</v>
      </c>
      <c r="C81" s="58" t="s">
        <v>332</v>
      </c>
      <c r="E81" s="85" t="e">
        <f t="shared" si="30"/>
        <v>#REF!</v>
      </c>
      <c r="F81" s="85"/>
      <c r="G81" s="85">
        <v>0</v>
      </c>
      <c r="H81" s="85">
        <v>0</v>
      </c>
      <c r="I81" s="85">
        <v>0</v>
      </c>
      <c r="J81" s="85">
        <v>0</v>
      </c>
      <c r="K81" s="85" t="e">
        <v>#REF!</v>
      </c>
      <c r="L81" s="85">
        <v>0</v>
      </c>
      <c r="M81" s="85">
        <v>0</v>
      </c>
      <c r="N81" s="85">
        <v>0</v>
      </c>
      <c r="O81" s="85">
        <v>0</v>
      </c>
      <c r="P81" s="85">
        <v>0</v>
      </c>
    </row>
    <row r="82" spans="1:16" ht="15" hidden="1">
      <c r="A82" s="99">
        <f t="shared" si="27"/>
        <v>15</v>
      </c>
      <c r="B82" s="58" t="str">
        <f>IF(OR((C77="~"),(C82="~")),"~","")</f>
        <v>~</v>
      </c>
      <c r="C82" s="58" t="s">
        <v>332</v>
      </c>
      <c r="E82" s="85" t="e">
        <f t="shared" si="30"/>
        <v>#REF!</v>
      </c>
      <c r="F82" s="85"/>
      <c r="G82" s="85">
        <v>0</v>
      </c>
      <c r="H82" s="85">
        <v>0</v>
      </c>
      <c r="I82" s="85">
        <v>0</v>
      </c>
      <c r="J82" s="85">
        <v>0</v>
      </c>
      <c r="K82" s="85" t="e">
        <v>#REF!</v>
      </c>
      <c r="L82" s="85">
        <v>0</v>
      </c>
      <c r="M82" s="85">
        <v>0</v>
      </c>
      <c r="N82" s="85">
        <v>0</v>
      </c>
      <c r="O82" s="85">
        <v>0</v>
      </c>
      <c r="P82" s="85">
        <v>0</v>
      </c>
    </row>
    <row r="83" spans="1:16" ht="15" hidden="1">
      <c r="A83" s="99">
        <f t="shared" si="27"/>
        <v>16</v>
      </c>
      <c r="B83" s="58" t="str">
        <f>IF(OR((C77="~"),(C83="~")),"~","")</f>
        <v>~</v>
      </c>
      <c r="C83" s="58" t="s">
        <v>332</v>
      </c>
      <c r="E83" s="85" t="e">
        <f t="shared" si="30"/>
        <v>#REF!</v>
      </c>
      <c r="F83" s="85"/>
      <c r="G83" s="85">
        <v>0</v>
      </c>
      <c r="H83" s="85">
        <v>0</v>
      </c>
      <c r="I83" s="85">
        <v>0</v>
      </c>
      <c r="J83" s="85">
        <v>0</v>
      </c>
      <c r="K83" s="85" t="e">
        <v>#REF!</v>
      </c>
      <c r="L83" s="85">
        <v>0</v>
      </c>
      <c r="M83" s="85">
        <v>0</v>
      </c>
      <c r="N83" s="85">
        <v>0</v>
      </c>
      <c r="O83" s="85">
        <v>0</v>
      </c>
      <c r="P83" s="85">
        <v>0</v>
      </c>
    </row>
    <row r="84" spans="1:16" hidden="1">
      <c r="A84" s="100">
        <f t="shared" si="27"/>
        <v>17</v>
      </c>
      <c r="B84" s="66" t="str">
        <f>IF(OR((C77="~"),(C84="~")),"~","")</f>
        <v/>
      </c>
      <c r="C84" s="66" t="str">
        <f>IF(C77="~","~","Sub-total")</f>
        <v>Sub-total</v>
      </c>
      <c r="D84" s="66"/>
      <c r="E84" s="91" t="e">
        <f>SUM(E78:E83)</f>
        <v>#REF!</v>
      </c>
      <c r="F84" s="91"/>
      <c r="G84" s="91">
        <f t="shared" ref="G84:P84" si="31">SUM(G78:G83)</f>
        <v>199931178.5684005</v>
      </c>
      <c r="H84" s="91">
        <f t="shared" si="31"/>
        <v>45304838.750384688</v>
      </c>
      <c r="I84" s="91">
        <f t="shared" si="31"/>
        <v>50233035.399596684</v>
      </c>
      <c r="J84" s="91">
        <f t="shared" si="31"/>
        <v>33666350.762954563</v>
      </c>
      <c r="K84" s="91" t="e">
        <f t="shared" si="31"/>
        <v>#REF!</v>
      </c>
      <c r="L84" s="91">
        <f t="shared" si="31"/>
        <v>12357057.041451273</v>
      </c>
      <c r="M84" s="91">
        <f t="shared" si="31"/>
        <v>9103043.9305436034</v>
      </c>
      <c r="N84" s="91">
        <f t="shared" si="31"/>
        <v>10161333.990005083</v>
      </c>
      <c r="O84" s="91">
        <f t="shared" si="31"/>
        <v>1400097.2548675064</v>
      </c>
      <c r="P84" s="91">
        <f t="shared" si="31"/>
        <v>889796.85993441718</v>
      </c>
    </row>
    <row r="85" spans="1:16" hidden="1">
      <c r="A85" s="99">
        <f t="shared" si="27"/>
        <v>18</v>
      </c>
      <c r="B85" s="58" t="str">
        <f>IF(OR((C77="~"),(C85="~")),"~","")</f>
        <v/>
      </c>
    </row>
    <row r="86" spans="1:16" hidden="1">
      <c r="A86" s="99">
        <f t="shared" si="27"/>
        <v>19</v>
      </c>
      <c r="C86" s="80" t="s">
        <v>334</v>
      </c>
    </row>
    <row r="87" spans="1:16" ht="15" hidden="1">
      <c r="A87" s="99">
        <f t="shared" si="27"/>
        <v>20</v>
      </c>
      <c r="B87" s="58" t="str">
        <f>IF(OR((C86="~"),(C87="~")),"~","")</f>
        <v/>
      </c>
      <c r="C87" s="58" t="s">
        <v>329</v>
      </c>
      <c r="E87" s="85" t="e">
        <f t="shared" ref="E87:E92" si="32">SUM(G87:P87)</f>
        <v>#REF!</v>
      </c>
      <c r="F87" s="85"/>
      <c r="G87" s="85">
        <v>880097462.18153965</v>
      </c>
      <c r="H87" s="85">
        <v>162794888.52739647</v>
      </c>
      <c r="I87" s="85">
        <v>146254402.72602347</v>
      </c>
      <c r="J87" s="85">
        <v>72787247.343184248</v>
      </c>
      <c r="K87" s="85" t="e">
        <v>#REF!</v>
      </c>
      <c r="L87" s="85">
        <v>21625855.397141833</v>
      </c>
      <c r="M87" s="85">
        <v>8496347.7087669782</v>
      </c>
      <c r="N87" s="85">
        <v>8476113.2923177108</v>
      </c>
      <c r="O87" s="85">
        <v>8268274.1827793578</v>
      </c>
      <c r="P87" s="85">
        <v>1580997.6358827688</v>
      </c>
    </row>
    <row r="88" spans="1:16" ht="15" hidden="1">
      <c r="A88" s="99">
        <f t="shared" si="27"/>
        <v>21</v>
      </c>
      <c r="B88" s="58" t="str">
        <f>IF(OR((C86="~"),(C88="~")),"~","")</f>
        <v/>
      </c>
      <c r="C88" s="58" t="s">
        <v>330</v>
      </c>
      <c r="E88" s="85" t="e">
        <f t="shared" si="32"/>
        <v>#REF!</v>
      </c>
      <c r="F88" s="85"/>
      <c r="G88" s="85">
        <v>148522857.6200214</v>
      </c>
      <c r="H88" s="85">
        <v>35955156.836755134</v>
      </c>
      <c r="I88" s="85">
        <v>40565639.920093015</v>
      </c>
      <c r="J88" s="85">
        <v>27482801.916152954</v>
      </c>
      <c r="K88" s="85" t="e">
        <v>#REF!</v>
      </c>
      <c r="L88" s="85">
        <v>10213566.722447392</v>
      </c>
      <c r="M88" s="85">
        <v>7554142.1177610913</v>
      </c>
      <c r="N88" s="85">
        <v>25763897.302568655</v>
      </c>
      <c r="O88" s="85">
        <v>1157722.8072386768</v>
      </c>
      <c r="P88" s="85">
        <v>2032449.2594115587</v>
      </c>
    </row>
    <row r="89" spans="1:16" ht="15" hidden="1">
      <c r="A89" s="99">
        <f t="shared" si="27"/>
        <v>22</v>
      </c>
      <c r="B89" s="58" t="str">
        <f>IF(OR((C86="~"),(C89="~")),"~","")</f>
        <v/>
      </c>
      <c r="C89" s="58" t="s">
        <v>331</v>
      </c>
      <c r="E89" s="85" t="e">
        <f t="shared" si="32"/>
        <v>#REF!</v>
      </c>
      <c r="F89" s="85"/>
      <c r="G89" s="85">
        <v>260731452.27028179</v>
      </c>
      <c r="H89" s="85">
        <v>47330834.190246932</v>
      </c>
      <c r="I89" s="85">
        <v>28822733.172656011</v>
      </c>
      <c r="J89" s="85">
        <v>6345162.3669456448</v>
      </c>
      <c r="K89" s="85" t="e">
        <v>#REF!</v>
      </c>
      <c r="L89" s="85">
        <v>2623606.0666551292</v>
      </c>
      <c r="M89" s="85">
        <v>555619.51329339563</v>
      </c>
      <c r="N89" s="85">
        <v>270302.03411893995</v>
      </c>
      <c r="O89" s="85">
        <v>29605124.417728834</v>
      </c>
      <c r="P89" s="85">
        <v>218108.90423111885</v>
      </c>
    </row>
    <row r="90" spans="1:16" ht="15" hidden="1">
      <c r="A90" s="99">
        <f t="shared" si="27"/>
        <v>23</v>
      </c>
      <c r="B90" s="58" t="str">
        <f>IF(OR((C86="~"),(C90="~")),"~","")</f>
        <v>~</v>
      </c>
      <c r="C90" s="58" t="s">
        <v>332</v>
      </c>
      <c r="E90" s="85" t="e">
        <f t="shared" si="32"/>
        <v>#REF!</v>
      </c>
      <c r="F90" s="85"/>
      <c r="G90" s="85">
        <v>0</v>
      </c>
      <c r="H90" s="85">
        <v>0</v>
      </c>
      <c r="I90" s="85">
        <v>0</v>
      </c>
      <c r="J90" s="85">
        <v>0</v>
      </c>
      <c r="K90" s="85" t="e">
        <v>#REF!</v>
      </c>
      <c r="L90" s="85">
        <v>0</v>
      </c>
      <c r="M90" s="85">
        <v>0</v>
      </c>
      <c r="N90" s="85">
        <v>0</v>
      </c>
      <c r="O90" s="85">
        <v>0</v>
      </c>
      <c r="P90" s="85">
        <v>0</v>
      </c>
    </row>
    <row r="91" spans="1:16" ht="15" hidden="1">
      <c r="A91" s="99">
        <f t="shared" si="27"/>
        <v>24</v>
      </c>
      <c r="B91" s="58" t="str">
        <f>IF(OR((C86="~"),(C91="~")),"~","")</f>
        <v>~</v>
      </c>
      <c r="C91" s="58" t="s">
        <v>332</v>
      </c>
      <c r="E91" s="85" t="e">
        <f t="shared" si="32"/>
        <v>#REF!</v>
      </c>
      <c r="F91" s="85"/>
      <c r="G91" s="85">
        <v>0</v>
      </c>
      <c r="H91" s="85">
        <v>0</v>
      </c>
      <c r="I91" s="85">
        <v>0</v>
      </c>
      <c r="J91" s="85">
        <v>0</v>
      </c>
      <c r="K91" s="85" t="e">
        <v>#REF!</v>
      </c>
      <c r="L91" s="85">
        <v>0</v>
      </c>
      <c r="M91" s="85">
        <v>0</v>
      </c>
      <c r="N91" s="85">
        <v>0</v>
      </c>
      <c r="O91" s="85">
        <v>0</v>
      </c>
      <c r="P91" s="85">
        <v>0</v>
      </c>
    </row>
    <row r="92" spans="1:16" ht="15" hidden="1">
      <c r="A92" s="99">
        <f t="shared" si="27"/>
        <v>25</v>
      </c>
      <c r="B92" s="58" t="str">
        <f>IF(OR((C86="~"),(C92="~")),"~","")</f>
        <v>~</v>
      </c>
      <c r="C92" s="58" t="s">
        <v>332</v>
      </c>
      <c r="E92" s="85" t="e">
        <f t="shared" si="32"/>
        <v>#REF!</v>
      </c>
      <c r="F92" s="85"/>
      <c r="G92" s="85">
        <v>0</v>
      </c>
      <c r="H92" s="85">
        <v>0</v>
      </c>
      <c r="I92" s="85">
        <v>0</v>
      </c>
      <c r="J92" s="85">
        <v>0</v>
      </c>
      <c r="K92" s="85" t="e">
        <v>#REF!</v>
      </c>
      <c r="L92" s="85">
        <v>0</v>
      </c>
      <c r="M92" s="85">
        <v>0</v>
      </c>
      <c r="N92" s="85">
        <v>0</v>
      </c>
      <c r="O92" s="85">
        <v>0</v>
      </c>
      <c r="P92" s="85">
        <v>0</v>
      </c>
    </row>
    <row r="93" spans="1:16" hidden="1">
      <c r="A93" s="100">
        <f t="shared" si="27"/>
        <v>26</v>
      </c>
      <c r="B93" s="66" t="str">
        <f>IF(OR((C86="~"),(C93="~")),"~","")</f>
        <v/>
      </c>
      <c r="C93" s="66" t="str">
        <f>IF(C86="~","~","Sub-total")</f>
        <v>Sub-total</v>
      </c>
      <c r="D93" s="66"/>
      <c r="E93" s="91" t="e">
        <f>SUM(E87:E92)</f>
        <v>#REF!</v>
      </c>
      <c r="F93" s="91"/>
      <c r="G93" s="91">
        <f t="shared" ref="G93:P93" si="33">SUM(G87:G92)</f>
        <v>1289351772.0718429</v>
      </c>
      <c r="H93" s="91">
        <f t="shared" si="33"/>
        <v>246080879.55439854</v>
      </c>
      <c r="I93" s="91">
        <f t="shared" si="33"/>
        <v>215642775.81877249</v>
      </c>
      <c r="J93" s="91">
        <f t="shared" si="33"/>
        <v>106615211.62628284</v>
      </c>
      <c r="K93" s="91" t="e">
        <f t="shared" si="33"/>
        <v>#REF!</v>
      </c>
      <c r="L93" s="91">
        <f t="shared" si="33"/>
        <v>34463028.186244354</v>
      </c>
      <c r="M93" s="91">
        <f t="shared" si="33"/>
        <v>16606109.339821463</v>
      </c>
      <c r="N93" s="91">
        <f t="shared" si="33"/>
        <v>34510312.629005305</v>
      </c>
      <c r="O93" s="91">
        <f t="shared" si="33"/>
        <v>39031121.407746866</v>
      </c>
      <c r="P93" s="91">
        <f t="shared" si="33"/>
        <v>3831555.7995254463</v>
      </c>
    </row>
    <row r="94" spans="1:16" hidden="1">
      <c r="A94" s="99"/>
      <c r="B94" s="58" t="str">
        <f>IF(OR((C86="~"),(C94="~")),"~","")</f>
        <v/>
      </c>
    </row>
    <row r="95" spans="1:16" hidden="1">
      <c r="A95" s="99"/>
      <c r="B95" s="58" t="s">
        <v>332</v>
      </c>
      <c r="C95" s="80"/>
    </row>
    <row r="96" spans="1:16" ht="15" hidden="1">
      <c r="A96" s="99"/>
      <c r="B96" s="58" t="str">
        <f>IF(OR((B95="~"),(C96="~")),"~","")</f>
        <v>~</v>
      </c>
      <c r="C96" s="58" t="s">
        <v>332</v>
      </c>
      <c r="E96" s="85">
        <f t="shared" ref="E96:E101" si="34">SUM(G96:P96)</f>
        <v>0</v>
      </c>
      <c r="F96" s="85"/>
      <c r="G96" s="85">
        <v>0</v>
      </c>
      <c r="H96" s="85">
        <v>0</v>
      </c>
      <c r="I96" s="85">
        <v>0</v>
      </c>
      <c r="J96" s="85">
        <v>0</v>
      </c>
      <c r="K96" s="85">
        <v>0</v>
      </c>
      <c r="L96" s="85">
        <v>0</v>
      </c>
      <c r="M96" s="85">
        <v>0</v>
      </c>
      <c r="N96" s="85">
        <v>0</v>
      </c>
      <c r="O96" s="85">
        <v>0</v>
      </c>
      <c r="P96" s="85">
        <v>0</v>
      </c>
    </row>
    <row r="97" spans="1:16" ht="15" hidden="1">
      <c r="A97" s="99"/>
      <c r="B97" s="58" t="str">
        <f>IF(OR((B95="~"),(C97="~")),"~","")</f>
        <v>~</v>
      </c>
      <c r="C97" s="58" t="s">
        <v>332</v>
      </c>
      <c r="E97" s="85">
        <f t="shared" si="34"/>
        <v>0</v>
      </c>
      <c r="F97" s="85"/>
      <c r="G97" s="85">
        <v>0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5">
        <v>0</v>
      </c>
      <c r="P97" s="85">
        <v>0</v>
      </c>
    </row>
    <row r="98" spans="1:16" ht="15" hidden="1">
      <c r="A98" s="99"/>
      <c r="B98" s="58" t="str">
        <f>IF(OR((B95="~"),(C98="~")),"~","")</f>
        <v>~</v>
      </c>
      <c r="C98" s="58" t="s">
        <v>332</v>
      </c>
      <c r="E98" s="85">
        <f t="shared" si="34"/>
        <v>0</v>
      </c>
      <c r="F98" s="85"/>
      <c r="G98" s="85">
        <v>0</v>
      </c>
      <c r="H98" s="85">
        <v>0</v>
      </c>
      <c r="I98" s="85">
        <v>0</v>
      </c>
      <c r="J98" s="85">
        <v>0</v>
      </c>
      <c r="K98" s="85">
        <v>0</v>
      </c>
      <c r="L98" s="85">
        <v>0</v>
      </c>
      <c r="M98" s="85">
        <v>0</v>
      </c>
      <c r="N98" s="85">
        <v>0</v>
      </c>
      <c r="O98" s="85">
        <v>0</v>
      </c>
      <c r="P98" s="85">
        <v>0</v>
      </c>
    </row>
    <row r="99" spans="1:16" ht="15" hidden="1">
      <c r="A99" s="99"/>
      <c r="B99" s="58" t="str">
        <f>IF(OR((B95="~"),(C99="~")),"~","")</f>
        <v>~</v>
      </c>
      <c r="C99" s="58" t="s">
        <v>332</v>
      </c>
      <c r="E99" s="85">
        <f t="shared" si="34"/>
        <v>0</v>
      </c>
      <c r="F99" s="85"/>
      <c r="G99" s="85">
        <v>0</v>
      </c>
      <c r="H99" s="85">
        <v>0</v>
      </c>
      <c r="I99" s="85">
        <v>0</v>
      </c>
      <c r="J99" s="85">
        <v>0</v>
      </c>
      <c r="K99" s="85">
        <v>0</v>
      </c>
      <c r="L99" s="85">
        <v>0</v>
      </c>
      <c r="M99" s="85">
        <v>0</v>
      </c>
      <c r="N99" s="85">
        <v>0</v>
      </c>
      <c r="O99" s="85">
        <v>0</v>
      </c>
      <c r="P99" s="85">
        <v>0</v>
      </c>
    </row>
    <row r="100" spans="1:16" ht="15" hidden="1">
      <c r="A100" s="99"/>
      <c r="B100" s="58" t="str">
        <f>IF(OR((B95="~"),(C100="~")),"~","")</f>
        <v>~</v>
      </c>
      <c r="C100" s="58" t="s">
        <v>332</v>
      </c>
      <c r="E100" s="85">
        <f t="shared" si="34"/>
        <v>0</v>
      </c>
      <c r="F100" s="85"/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  <c r="M100" s="85">
        <v>0</v>
      </c>
      <c r="N100" s="85">
        <v>0</v>
      </c>
      <c r="O100" s="85">
        <v>0</v>
      </c>
      <c r="P100" s="85">
        <v>0</v>
      </c>
    </row>
    <row r="101" spans="1:16" ht="15" hidden="1">
      <c r="A101" s="99"/>
      <c r="B101" s="58" t="str">
        <f>IF(OR((B95="~"),(C101="~")),"~","")</f>
        <v>~</v>
      </c>
      <c r="C101" s="58" t="s">
        <v>332</v>
      </c>
      <c r="E101" s="85">
        <f t="shared" si="34"/>
        <v>0</v>
      </c>
      <c r="F101" s="85"/>
      <c r="G101" s="85">
        <v>0</v>
      </c>
      <c r="H101" s="85">
        <v>0</v>
      </c>
      <c r="I101" s="85">
        <v>0</v>
      </c>
      <c r="J101" s="85">
        <v>0</v>
      </c>
      <c r="K101" s="85">
        <v>0</v>
      </c>
      <c r="L101" s="85">
        <v>0</v>
      </c>
      <c r="M101" s="85">
        <v>0</v>
      </c>
      <c r="N101" s="85">
        <v>0</v>
      </c>
      <c r="O101" s="85">
        <v>0</v>
      </c>
      <c r="P101" s="85">
        <v>0</v>
      </c>
    </row>
    <row r="102" spans="1:16" hidden="1">
      <c r="A102" s="100"/>
      <c r="B102" s="66" t="str">
        <f>IF(OR((B95="~"),(C102="~")),"~","")</f>
        <v>~</v>
      </c>
      <c r="C102" s="66" t="str">
        <f>IF(B95="~","~","Sub-total")</f>
        <v>~</v>
      </c>
      <c r="D102" s="66"/>
      <c r="E102" s="91">
        <f>SUM(E96:E101)</f>
        <v>0</v>
      </c>
      <c r="F102" s="91"/>
      <c r="G102" s="91">
        <f t="shared" ref="G102:P102" si="35">SUM(G96:G101)</f>
        <v>0</v>
      </c>
      <c r="H102" s="91">
        <f t="shared" si="35"/>
        <v>0</v>
      </c>
      <c r="I102" s="91">
        <f t="shared" si="35"/>
        <v>0</v>
      </c>
      <c r="J102" s="91">
        <f t="shared" si="35"/>
        <v>0</v>
      </c>
      <c r="K102" s="91">
        <f t="shared" si="35"/>
        <v>0</v>
      </c>
      <c r="L102" s="91">
        <f t="shared" si="35"/>
        <v>0</v>
      </c>
      <c r="M102" s="91">
        <f t="shared" si="35"/>
        <v>0</v>
      </c>
      <c r="N102" s="91">
        <f t="shared" si="35"/>
        <v>0</v>
      </c>
      <c r="O102" s="91">
        <f t="shared" si="35"/>
        <v>0</v>
      </c>
      <c r="P102" s="91">
        <f t="shared" si="35"/>
        <v>0</v>
      </c>
    </row>
    <row r="103" spans="1:16" hidden="1">
      <c r="A103" s="99"/>
      <c r="B103" s="58" t="str">
        <f>IF(OR((B95="~"),(C103="~")),"~","")</f>
        <v>~</v>
      </c>
      <c r="C103" s="80"/>
    </row>
    <row r="104" spans="1:16" hidden="1">
      <c r="A104" s="99"/>
      <c r="B104" s="58" t="s">
        <v>332</v>
      </c>
      <c r="C104" s="80"/>
    </row>
    <row r="105" spans="1:16" ht="15" hidden="1">
      <c r="A105" s="99"/>
      <c r="B105" s="58" t="str">
        <f>IF(OR((B104="~"),(C105="~")),"~","")</f>
        <v>~</v>
      </c>
      <c r="C105" s="58" t="s">
        <v>332</v>
      </c>
      <c r="E105" s="85">
        <f t="shared" ref="E105:E110" si="36">SUM(G105:P105)</f>
        <v>0</v>
      </c>
      <c r="F105" s="85"/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</row>
    <row r="106" spans="1:16" ht="15" hidden="1">
      <c r="A106" s="99"/>
      <c r="B106" s="58" t="str">
        <f>IF(OR((B104="~"),(C106="~")),"~","")</f>
        <v>~</v>
      </c>
      <c r="C106" s="58" t="s">
        <v>332</v>
      </c>
      <c r="E106" s="85">
        <f t="shared" si="36"/>
        <v>0</v>
      </c>
      <c r="F106" s="85"/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</row>
    <row r="107" spans="1:16" ht="15" hidden="1">
      <c r="A107" s="99"/>
      <c r="B107" s="58" t="str">
        <f>IF(OR((B104="~"),(C107="~")),"~","")</f>
        <v>~</v>
      </c>
      <c r="C107" s="58" t="s">
        <v>332</v>
      </c>
      <c r="E107" s="85">
        <f t="shared" si="36"/>
        <v>0</v>
      </c>
      <c r="F107" s="85"/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</row>
    <row r="108" spans="1:16" ht="15" hidden="1">
      <c r="A108" s="99"/>
      <c r="B108" s="58" t="str">
        <f>IF(OR((B104="~"),(C108="~")),"~","")</f>
        <v>~</v>
      </c>
      <c r="C108" s="58" t="s">
        <v>332</v>
      </c>
      <c r="E108" s="85">
        <f t="shared" si="36"/>
        <v>0</v>
      </c>
      <c r="F108" s="85"/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</row>
    <row r="109" spans="1:16" ht="15" hidden="1">
      <c r="A109" s="99"/>
      <c r="B109" s="58" t="str">
        <f>IF(OR((B104="~"),(C109="~")),"~","")</f>
        <v>~</v>
      </c>
      <c r="C109" s="58" t="s">
        <v>332</v>
      </c>
      <c r="E109" s="85">
        <f t="shared" si="36"/>
        <v>0</v>
      </c>
      <c r="F109" s="85"/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</row>
    <row r="110" spans="1:16" ht="15" hidden="1">
      <c r="A110" s="99"/>
      <c r="B110" s="58" t="str">
        <f>IF(OR((B104="~"),(C110="~")),"~","")</f>
        <v>~</v>
      </c>
      <c r="C110" s="58" t="s">
        <v>332</v>
      </c>
      <c r="E110" s="85">
        <f t="shared" si="36"/>
        <v>0</v>
      </c>
      <c r="F110" s="85"/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</row>
    <row r="111" spans="1:16" hidden="1">
      <c r="A111" s="100"/>
      <c r="B111" s="66" t="str">
        <f>IF(OR((B104="~"),(C111="~")),"~","")</f>
        <v>~</v>
      </c>
      <c r="C111" s="66" t="str">
        <f>IF(B104="~","~","Sub-total")</f>
        <v>~</v>
      </c>
      <c r="D111" s="66"/>
      <c r="E111" s="91">
        <f>SUM(E105:E110)</f>
        <v>0</v>
      </c>
      <c r="F111" s="91"/>
      <c r="G111" s="91">
        <f t="shared" ref="G111:P111" si="37">SUM(G105:G110)</f>
        <v>0</v>
      </c>
      <c r="H111" s="91">
        <f t="shared" si="37"/>
        <v>0</v>
      </c>
      <c r="I111" s="91">
        <f t="shared" si="37"/>
        <v>0</v>
      </c>
      <c r="J111" s="91">
        <f t="shared" si="37"/>
        <v>0</v>
      </c>
      <c r="K111" s="91">
        <f t="shared" si="37"/>
        <v>0</v>
      </c>
      <c r="L111" s="91">
        <f t="shared" si="37"/>
        <v>0</v>
      </c>
      <c r="M111" s="91">
        <f t="shared" si="37"/>
        <v>0</v>
      </c>
      <c r="N111" s="91">
        <f t="shared" si="37"/>
        <v>0</v>
      </c>
      <c r="O111" s="91">
        <f t="shared" si="37"/>
        <v>0</v>
      </c>
      <c r="P111" s="91">
        <f t="shared" si="37"/>
        <v>0</v>
      </c>
    </row>
    <row r="112" spans="1:16" hidden="1">
      <c r="A112" s="99"/>
      <c r="B112" s="58" t="str">
        <f>IF(OR((B104="~"),(C112="~")),"~","")</f>
        <v>~</v>
      </c>
      <c r="C112" s="80"/>
    </row>
    <row r="113" spans="1:16" hidden="1">
      <c r="A113" s="99"/>
      <c r="B113" s="58" t="s">
        <v>332</v>
      </c>
      <c r="C113" s="80"/>
    </row>
    <row r="114" spans="1:16" ht="15" hidden="1">
      <c r="A114" s="99"/>
      <c r="B114" s="58" t="str">
        <f>IF(OR((B113="~"),(C114="~")),"~","")</f>
        <v>~</v>
      </c>
      <c r="C114" s="58" t="s">
        <v>332</v>
      </c>
      <c r="E114" s="85">
        <f t="shared" ref="E114:E119" si="38">SUM(G114:P114)</f>
        <v>0</v>
      </c>
      <c r="F114" s="85"/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</row>
    <row r="115" spans="1:16" ht="15" hidden="1">
      <c r="A115" s="99"/>
      <c r="B115" s="58" t="str">
        <f>IF(OR((B113="~"),(C115="~")),"~","")</f>
        <v>~</v>
      </c>
      <c r="C115" s="58" t="s">
        <v>332</v>
      </c>
      <c r="E115" s="85">
        <f t="shared" si="38"/>
        <v>0</v>
      </c>
      <c r="F115" s="85"/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</row>
    <row r="116" spans="1:16" ht="15" hidden="1">
      <c r="A116" s="99"/>
      <c r="B116" s="58" t="str">
        <f>IF(OR((B113="~"),(C116="~")),"~","")</f>
        <v>~</v>
      </c>
      <c r="C116" s="58" t="s">
        <v>332</v>
      </c>
      <c r="E116" s="85">
        <f t="shared" si="38"/>
        <v>0</v>
      </c>
      <c r="F116" s="85"/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</row>
    <row r="117" spans="1:16" ht="15" hidden="1">
      <c r="A117" s="99"/>
      <c r="B117" s="58" t="str">
        <f>IF(OR((B113="~"),(C117="~")),"~","")</f>
        <v>~</v>
      </c>
      <c r="C117" s="58" t="s">
        <v>332</v>
      </c>
      <c r="E117" s="85">
        <f t="shared" si="38"/>
        <v>0</v>
      </c>
      <c r="F117" s="85"/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</row>
    <row r="118" spans="1:16" ht="15" hidden="1">
      <c r="A118" s="99"/>
      <c r="B118" s="58" t="str">
        <f>IF(OR((B113="~"),(C118="~")),"~","")</f>
        <v>~</v>
      </c>
      <c r="C118" s="58" t="s">
        <v>332</v>
      </c>
      <c r="E118" s="85">
        <f t="shared" si="38"/>
        <v>0</v>
      </c>
      <c r="F118" s="85"/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  <c r="P118" s="85">
        <v>0</v>
      </c>
    </row>
    <row r="119" spans="1:16" ht="15" hidden="1">
      <c r="A119" s="99"/>
      <c r="B119" s="58" t="str">
        <f>IF(OR((B113="~"),(C119="~")),"~","")</f>
        <v>~</v>
      </c>
      <c r="C119" s="58" t="s">
        <v>332</v>
      </c>
      <c r="E119" s="85">
        <f t="shared" si="38"/>
        <v>0</v>
      </c>
      <c r="F119" s="85"/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0</v>
      </c>
      <c r="P119" s="85">
        <v>0</v>
      </c>
    </row>
    <row r="120" spans="1:16" hidden="1">
      <c r="A120" s="100"/>
      <c r="B120" s="66" t="str">
        <f>IF(OR((B113="~"),(C120="~")),"~","")</f>
        <v>~</v>
      </c>
      <c r="C120" s="66" t="str">
        <f>IF(B113="~","~","Sub-total")</f>
        <v>~</v>
      </c>
      <c r="D120" s="66"/>
      <c r="E120" s="91">
        <f>SUM(E114:E119)</f>
        <v>0</v>
      </c>
      <c r="F120" s="91"/>
      <c r="G120" s="91">
        <f t="shared" ref="G120:P120" si="39">SUM(G114:G119)</f>
        <v>0</v>
      </c>
      <c r="H120" s="91">
        <f t="shared" si="39"/>
        <v>0</v>
      </c>
      <c r="I120" s="91">
        <f t="shared" si="39"/>
        <v>0</v>
      </c>
      <c r="J120" s="91">
        <f t="shared" si="39"/>
        <v>0</v>
      </c>
      <c r="K120" s="91">
        <f t="shared" si="39"/>
        <v>0</v>
      </c>
      <c r="L120" s="91">
        <f t="shared" si="39"/>
        <v>0</v>
      </c>
      <c r="M120" s="91">
        <f t="shared" si="39"/>
        <v>0</v>
      </c>
      <c r="N120" s="91">
        <f t="shared" si="39"/>
        <v>0</v>
      </c>
      <c r="O120" s="91">
        <f t="shared" si="39"/>
        <v>0</v>
      </c>
      <c r="P120" s="91">
        <f t="shared" si="39"/>
        <v>0</v>
      </c>
    </row>
    <row r="121" spans="1:16" hidden="1">
      <c r="A121" s="99"/>
      <c r="B121" s="58" t="str">
        <f>IF(OR((B113="~"),(C121="~")),"~","")</f>
        <v>~</v>
      </c>
      <c r="C121" s="80"/>
    </row>
    <row r="122" spans="1:16" hidden="1">
      <c r="A122" s="99"/>
      <c r="B122" s="58" t="s">
        <v>332</v>
      </c>
      <c r="C122" s="80"/>
    </row>
    <row r="123" spans="1:16" ht="15" hidden="1">
      <c r="A123" s="99"/>
      <c r="B123" s="58" t="str">
        <f>IF(OR((B122="~"),(C123="~")),"~","")</f>
        <v>~</v>
      </c>
      <c r="C123" s="58" t="s">
        <v>332</v>
      </c>
      <c r="E123" s="85">
        <f t="shared" ref="E123:E128" si="40">SUM(G123:P123)</f>
        <v>0</v>
      </c>
      <c r="F123" s="85"/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</row>
    <row r="124" spans="1:16" ht="15" hidden="1">
      <c r="A124" s="99"/>
      <c r="B124" s="58" t="str">
        <f>IF(OR((B122="~"),(C124="~")),"~","")</f>
        <v>~</v>
      </c>
      <c r="C124" s="58" t="s">
        <v>332</v>
      </c>
      <c r="E124" s="85">
        <f t="shared" si="40"/>
        <v>0</v>
      </c>
      <c r="F124" s="85"/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</row>
    <row r="125" spans="1:16" ht="15" hidden="1">
      <c r="A125" s="99"/>
      <c r="B125" s="58" t="str">
        <f>IF(OR((B122="~"),(C125="~")),"~","")</f>
        <v>~</v>
      </c>
      <c r="C125" s="58" t="s">
        <v>332</v>
      </c>
      <c r="E125" s="85">
        <f t="shared" si="40"/>
        <v>0</v>
      </c>
      <c r="F125" s="85"/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</row>
    <row r="126" spans="1:16" ht="15" hidden="1">
      <c r="A126" s="99"/>
      <c r="B126" s="58" t="str">
        <f>IF(OR((B122="~"),(C126="~")),"~","")</f>
        <v>~</v>
      </c>
      <c r="C126" s="58" t="s">
        <v>332</v>
      </c>
      <c r="E126" s="85">
        <f t="shared" si="40"/>
        <v>0</v>
      </c>
      <c r="F126" s="85"/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  <c r="M126" s="85">
        <v>0</v>
      </c>
      <c r="N126" s="85">
        <v>0</v>
      </c>
      <c r="O126" s="85">
        <v>0</v>
      </c>
      <c r="P126" s="85">
        <v>0</v>
      </c>
    </row>
    <row r="127" spans="1:16" ht="15" hidden="1">
      <c r="A127" s="99"/>
      <c r="B127" s="58" t="str">
        <f>IF(OR((B122="~"),(C127="~")),"~","")</f>
        <v>~</v>
      </c>
      <c r="C127" s="58" t="s">
        <v>332</v>
      </c>
      <c r="E127" s="85">
        <f t="shared" si="40"/>
        <v>0</v>
      </c>
      <c r="F127" s="85"/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</row>
    <row r="128" spans="1:16" ht="15" hidden="1">
      <c r="A128" s="99"/>
      <c r="B128" s="58" t="str">
        <f>IF(OR((B122="~"),(C128="~")),"~","")</f>
        <v>~</v>
      </c>
      <c r="C128" s="58" t="s">
        <v>332</v>
      </c>
      <c r="E128" s="85">
        <f t="shared" si="40"/>
        <v>0</v>
      </c>
      <c r="F128" s="85"/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5">
        <v>0</v>
      </c>
      <c r="P128" s="85">
        <v>0</v>
      </c>
    </row>
    <row r="129" spans="1:16" hidden="1">
      <c r="A129" s="100"/>
      <c r="B129" s="66" t="str">
        <f>IF(OR((B122="~"),(C129="~")),"~","")</f>
        <v>~</v>
      </c>
      <c r="C129" s="66" t="str">
        <f>IF(B122="~","~","Sub-total")</f>
        <v>~</v>
      </c>
      <c r="D129" s="66"/>
      <c r="E129" s="91">
        <f>SUM(E123:E128)</f>
        <v>0</v>
      </c>
      <c r="F129" s="91"/>
      <c r="G129" s="91">
        <f t="shared" ref="G129:P129" si="41">SUM(G123:G128)</f>
        <v>0</v>
      </c>
      <c r="H129" s="91">
        <f t="shared" si="41"/>
        <v>0</v>
      </c>
      <c r="I129" s="91">
        <f t="shared" si="41"/>
        <v>0</v>
      </c>
      <c r="J129" s="91">
        <f t="shared" si="41"/>
        <v>0</v>
      </c>
      <c r="K129" s="91">
        <f t="shared" si="41"/>
        <v>0</v>
      </c>
      <c r="L129" s="91">
        <f t="shared" si="41"/>
        <v>0</v>
      </c>
      <c r="M129" s="91">
        <f t="shared" si="41"/>
        <v>0</v>
      </c>
      <c r="N129" s="91">
        <f t="shared" si="41"/>
        <v>0</v>
      </c>
      <c r="O129" s="91">
        <f t="shared" si="41"/>
        <v>0</v>
      </c>
      <c r="P129" s="91">
        <f t="shared" si="41"/>
        <v>0</v>
      </c>
    </row>
    <row r="130" spans="1:16" hidden="1">
      <c r="A130" s="99"/>
      <c r="B130" s="58" t="str">
        <f>IF(OR((B122="~"),(C130="~")),"~","")</f>
        <v>~</v>
      </c>
      <c r="C130" s="80"/>
    </row>
    <row r="131" spans="1:16" hidden="1">
      <c r="A131" s="99"/>
      <c r="B131" s="58" t="s">
        <v>332</v>
      </c>
      <c r="C131" s="80"/>
    </row>
    <row r="132" spans="1:16" ht="15" hidden="1">
      <c r="A132" s="99"/>
      <c r="B132" s="58" t="str">
        <f>IF(OR((B131="~"),(C132="~")),"~","")</f>
        <v>~</v>
      </c>
      <c r="C132" s="58" t="s">
        <v>332</v>
      </c>
      <c r="E132" s="85">
        <f t="shared" ref="E132:E137" si="42">SUM(G132:P132)</f>
        <v>0</v>
      </c>
      <c r="F132" s="85"/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</row>
    <row r="133" spans="1:16" ht="15" hidden="1">
      <c r="A133" s="99"/>
      <c r="B133" s="58" t="str">
        <f>IF(OR((B131="~"),(C133="~")),"~","")</f>
        <v>~</v>
      </c>
      <c r="C133" s="58" t="s">
        <v>332</v>
      </c>
      <c r="E133" s="85">
        <f t="shared" si="42"/>
        <v>0</v>
      </c>
      <c r="F133" s="85"/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</row>
    <row r="134" spans="1:16" ht="15" hidden="1">
      <c r="A134" s="99"/>
      <c r="B134" s="58" t="str">
        <f>IF(OR((B131="~"),(C134="~")),"~","")</f>
        <v>~</v>
      </c>
      <c r="C134" s="58" t="s">
        <v>332</v>
      </c>
      <c r="E134" s="85">
        <f t="shared" si="42"/>
        <v>0</v>
      </c>
      <c r="F134" s="85"/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</row>
    <row r="135" spans="1:16" ht="15" hidden="1">
      <c r="A135" s="99"/>
      <c r="B135" s="58" t="str">
        <f>IF(OR((B131="~"),(C135="~")),"~","")</f>
        <v>~</v>
      </c>
      <c r="C135" s="58" t="s">
        <v>332</v>
      </c>
      <c r="E135" s="85">
        <f t="shared" si="42"/>
        <v>0</v>
      </c>
      <c r="F135" s="85"/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</row>
    <row r="136" spans="1:16" ht="15" hidden="1">
      <c r="A136" s="99"/>
      <c r="B136" s="58" t="str">
        <f>IF(OR((B131="~"),(C136="~")),"~","")</f>
        <v>~</v>
      </c>
      <c r="C136" s="58" t="s">
        <v>332</v>
      </c>
      <c r="E136" s="85">
        <f t="shared" si="42"/>
        <v>0</v>
      </c>
      <c r="F136" s="85"/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</row>
    <row r="137" spans="1:16" ht="15" hidden="1">
      <c r="A137" s="99"/>
      <c r="B137" s="58" t="str">
        <f>IF(OR((B131="~"),(C137="~")),"~","")</f>
        <v>~</v>
      </c>
      <c r="C137" s="58" t="s">
        <v>332</v>
      </c>
      <c r="E137" s="85">
        <f t="shared" si="42"/>
        <v>0</v>
      </c>
      <c r="F137" s="85"/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</row>
    <row r="138" spans="1:16" hidden="1">
      <c r="A138" s="100"/>
      <c r="B138" s="66" t="str">
        <f>IF(OR((B131="~"),(C138="~")),"~","")</f>
        <v>~</v>
      </c>
      <c r="C138" s="66" t="str">
        <f>IF(B131="~","~","Sub-total")</f>
        <v>~</v>
      </c>
      <c r="D138" s="66"/>
      <c r="E138" s="91">
        <f>SUM(E132:E137)</f>
        <v>0</v>
      </c>
      <c r="F138" s="91"/>
      <c r="G138" s="91">
        <f t="shared" ref="G138:P138" si="43">SUM(G132:G137)</f>
        <v>0</v>
      </c>
      <c r="H138" s="91">
        <f t="shared" si="43"/>
        <v>0</v>
      </c>
      <c r="I138" s="91">
        <f t="shared" si="43"/>
        <v>0</v>
      </c>
      <c r="J138" s="91">
        <f t="shared" si="43"/>
        <v>0</v>
      </c>
      <c r="K138" s="91">
        <f t="shared" si="43"/>
        <v>0</v>
      </c>
      <c r="L138" s="91">
        <f t="shared" si="43"/>
        <v>0</v>
      </c>
      <c r="M138" s="91">
        <f t="shared" si="43"/>
        <v>0</v>
      </c>
      <c r="N138" s="91">
        <f t="shared" si="43"/>
        <v>0</v>
      </c>
      <c r="O138" s="91">
        <f t="shared" si="43"/>
        <v>0</v>
      </c>
      <c r="P138" s="91">
        <f t="shared" si="43"/>
        <v>0</v>
      </c>
    </row>
    <row r="139" spans="1:16" hidden="1">
      <c r="A139" s="99"/>
      <c r="B139" s="58" t="str">
        <f>IF(OR((B131="~"),(C139="~")),"~","")</f>
        <v>~</v>
      </c>
      <c r="C139" s="80"/>
    </row>
    <row r="140" spans="1:16" hidden="1">
      <c r="A140" s="99"/>
      <c r="B140" s="58" t="s">
        <v>332</v>
      </c>
      <c r="C140" s="80"/>
    </row>
    <row r="141" spans="1:16" ht="15" hidden="1">
      <c r="A141" s="99"/>
      <c r="B141" s="58" t="str">
        <f>IF(OR((B140="~"),(C141="~")),"~","")</f>
        <v>~</v>
      </c>
      <c r="C141" s="58" t="s">
        <v>332</v>
      </c>
      <c r="E141" s="85">
        <f t="shared" ref="E141:E146" si="44">SUM(G141:P141)</f>
        <v>0</v>
      </c>
      <c r="F141" s="85"/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</row>
    <row r="142" spans="1:16" ht="15" hidden="1">
      <c r="A142" s="99"/>
      <c r="B142" s="58" t="str">
        <f>IF(OR((B140="~"),(C142="~")),"~","")</f>
        <v>~</v>
      </c>
      <c r="C142" s="58" t="s">
        <v>332</v>
      </c>
      <c r="E142" s="85">
        <f t="shared" si="44"/>
        <v>0</v>
      </c>
      <c r="F142" s="85"/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</row>
    <row r="143" spans="1:16" ht="15" hidden="1">
      <c r="A143" s="99"/>
      <c r="B143" s="58" t="str">
        <f>IF(OR((B140="~"),(C143="~")),"~","")</f>
        <v>~</v>
      </c>
      <c r="C143" s="58" t="s">
        <v>332</v>
      </c>
      <c r="E143" s="85">
        <f t="shared" si="44"/>
        <v>0</v>
      </c>
      <c r="F143" s="85"/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</row>
    <row r="144" spans="1:16" ht="15" hidden="1">
      <c r="A144" s="99"/>
      <c r="B144" s="58" t="str">
        <f>IF(OR((B140="~"),(C144="~")),"~","")</f>
        <v>~</v>
      </c>
      <c r="C144" s="58" t="s">
        <v>332</v>
      </c>
      <c r="E144" s="85">
        <f t="shared" si="44"/>
        <v>0</v>
      </c>
      <c r="F144" s="85"/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</row>
    <row r="145" spans="1:16" ht="15" hidden="1">
      <c r="A145" s="99"/>
      <c r="B145" s="58" t="str">
        <f>IF(OR((B140="~"),(C145="~")),"~","")</f>
        <v>~</v>
      </c>
      <c r="C145" s="58" t="s">
        <v>332</v>
      </c>
      <c r="E145" s="85">
        <f t="shared" si="44"/>
        <v>0</v>
      </c>
      <c r="F145" s="85"/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  <c r="P145" s="85">
        <v>0</v>
      </c>
    </row>
    <row r="146" spans="1:16" ht="15" hidden="1">
      <c r="A146" s="99"/>
      <c r="B146" s="58" t="str">
        <f>IF(OR((B140="~"),(C146="~")),"~","")</f>
        <v>~</v>
      </c>
      <c r="C146" s="58" t="s">
        <v>332</v>
      </c>
      <c r="E146" s="85">
        <f t="shared" si="44"/>
        <v>0</v>
      </c>
      <c r="F146" s="85"/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</row>
    <row r="147" spans="1:16" hidden="1">
      <c r="A147" s="100"/>
      <c r="B147" s="66" t="str">
        <f>IF(OR((B140="~"),(C147="~")),"~","")</f>
        <v>~</v>
      </c>
      <c r="C147" s="66" t="str">
        <f>IF(B140="~","~","Sub-total")</f>
        <v>~</v>
      </c>
      <c r="D147" s="66"/>
      <c r="E147" s="91">
        <f>SUM(E141:E146)</f>
        <v>0</v>
      </c>
      <c r="F147" s="91"/>
      <c r="G147" s="91">
        <f t="shared" ref="G147:P147" si="45">SUM(G141:G146)</f>
        <v>0</v>
      </c>
      <c r="H147" s="91">
        <f t="shared" si="45"/>
        <v>0</v>
      </c>
      <c r="I147" s="91">
        <f t="shared" si="45"/>
        <v>0</v>
      </c>
      <c r="J147" s="91">
        <f t="shared" si="45"/>
        <v>0</v>
      </c>
      <c r="K147" s="91">
        <f t="shared" si="45"/>
        <v>0</v>
      </c>
      <c r="L147" s="91">
        <f t="shared" si="45"/>
        <v>0</v>
      </c>
      <c r="M147" s="91">
        <f t="shared" si="45"/>
        <v>0</v>
      </c>
      <c r="N147" s="91">
        <f t="shared" si="45"/>
        <v>0</v>
      </c>
      <c r="O147" s="91">
        <f t="shared" si="45"/>
        <v>0</v>
      </c>
      <c r="P147" s="91">
        <f t="shared" si="45"/>
        <v>0</v>
      </c>
    </row>
    <row r="148" spans="1:16" hidden="1">
      <c r="A148" s="99"/>
      <c r="B148" s="58" t="str">
        <f>IF(OR((B140="~"),(C148="~")),"~","")</f>
        <v>~</v>
      </c>
      <c r="C148" s="80"/>
    </row>
    <row r="149" spans="1:16" hidden="1">
      <c r="A149" s="99"/>
      <c r="B149" s="58" t="s">
        <v>332</v>
      </c>
      <c r="C149" s="80"/>
    </row>
    <row r="150" spans="1:16" ht="15" hidden="1">
      <c r="A150" s="99"/>
      <c r="B150" s="58" t="str">
        <f>IF(OR((B149="~"),(C150="~")),"~","")</f>
        <v>~</v>
      </c>
      <c r="C150" s="58" t="s">
        <v>332</v>
      </c>
      <c r="E150" s="85">
        <f t="shared" ref="E150:E155" si="46">SUM(G150:P150)</f>
        <v>0</v>
      </c>
      <c r="F150" s="85"/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85">
        <v>0</v>
      </c>
      <c r="N150" s="85">
        <v>0</v>
      </c>
      <c r="O150" s="85">
        <v>0</v>
      </c>
      <c r="P150" s="85">
        <v>0</v>
      </c>
    </row>
    <row r="151" spans="1:16" ht="15" hidden="1">
      <c r="A151" s="99"/>
      <c r="B151" s="58" t="str">
        <f>IF(OR((B149="~"),(C151="~")),"~","")</f>
        <v>~</v>
      </c>
      <c r="C151" s="58" t="s">
        <v>332</v>
      </c>
      <c r="E151" s="85">
        <f t="shared" si="46"/>
        <v>0</v>
      </c>
      <c r="F151" s="85"/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85">
        <v>0</v>
      </c>
      <c r="N151" s="85">
        <v>0</v>
      </c>
      <c r="O151" s="85">
        <v>0</v>
      </c>
      <c r="P151" s="85">
        <v>0</v>
      </c>
    </row>
    <row r="152" spans="1:16" ht="15" hidden="1">
      <c r="A152" s="99"/>
      <c r="B152" s="58" t="str">
        <f>IF(OR((B149="~"),(C152="~")),"~","")</f>
        <v>~</v>
      </c>
      <c r="C152" s="58" t="s">
        <v>332</v>
      </c>
      <c r="E152" s="85">
        <f t="shared" si="46"/>
        <v>0</v>
      </c>
      <c r="F152" s="85"/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  <c r="M152" s="85">
        <v>0</v>
      </c>
      <c r="N152" s="85">
        <v>0</v>
      </c>
      <c r="O152" s="85">
        <v>0</v>
      </c>
      <c r="P152" s="85">
        <v>0</v>
      </c>
    </row>
    <row r="153" spans="1:16" ht="15" hidden="1">
      <c r="A153" s="99"/>
      <c r="B153" s="58" t="str">
        <f>IF(OR((B149="~"),(C153="~")),"~","")</f>
        <v>~</v>
      </c>
      <c r="C153" s="58" t="s">
        <v>332</v>
      </c>
      <c r="E153" s="85">
        <f t="shared" si="46"/>
        <v>0</v>
      </c>
      <c r="F153" s="85"/>
      <c r="G153" s="85">
        <v>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  <c r="M153" s="85">
        <v>0</v>
      </c>
      <c r="N153" s="85">
        <v>0</v>
      </c>
      <c r="O153" s="85">
        <v>0</v>
      </c>
      <c r="P153" s="85">
        <v>0</v>
      </c>
    </row>
    <row r="154" spans="1:16" ht="15" hidden="1">
      <c r="A154" s="99"/>
      <c r="B154" s="58" t="str">
        <f>IF(OR((B149="~"),(C154="~")),"~","")</f>
        <v>~</v>
      </c>
      <c r="C154" s="58" t="s">
        <v>332</v>
      </c>
      <c r="E154" s="85">
        <f t="shared" si="46"/>
        <v>0</v>
      </c>
      <c r="F154" s="85"/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5">
        <v>0</v>
      </c>
      <c r="P154" s="85">
        <v>0</v>
      </c>
    </row>
    <row r="155" spans="1:16" ht="15" hidden="1">
      <c r="A155" s="99"/>
      <c r="B155" s="58" t="str">
        <f>IF(OR((B149="~"),(C155="~")),"~","")</f>
        <v>~</v>
      </c>
      <c r="C155" s="58" t="s">
        <v>332</v>
      </c>
      <c r="E155" s="85">
        <f t="shared" si="46"/>
        <v>0</v>
      </c>
      <c r="F155" s="85"/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5">
        <v>0</v>
      </c>
      <c r="P155" s="85">
        <v>0</v>
      </c>
    </row>
    <row r="156" spans="1:16" hidden="1">
      <c r="A156" s="100"/>
      <c r="B156" s="66" t="str">
        <f>IF(OR((B149="~"),(C156="~")),"~","")</f>
        <v>~</v>
      </c>
      <c r="C156" s="66" t="str">
        <f>IF(B149="~","~","Sub-total")</f>
        <v>~</v>
      </c>
      <c r="D156" s="66"/>
      <c r="E156" s="91">
        <f>SUM(E150:E155)</f>
        <v>0</v>
      </c>
      <c r="F156" s="91"/>
      <c r="G156" s="91">
        <f t="shared" ref="G156:P156" si="47">SUM(G150:G155)</f>
        <v>0</v>
      </c>
      <c r="H156" s="91">
        <f t="shared" si="47"/>
        <v>0</v>
      </c>
      <c r="I156" s="91">
        <f t="shared" si="47"/>
        <v>0</v>
      </c>
      <c r="J156" s="91">
        <f t="shared" si="47"/>
        <v>0</v>
      </c>
      <c r="K156" s="91">
        <f t="shared" si="47"/>
        <v>0</v>
      </c>
      <c r="L156" s="91">
        <f t="shared" si="47"/>
        <v>0</v>
      </c>
      <c r="M156" s="91">
        <f t="shared" si="47"/>
        <v>0</v>
      </c>
      <c r="N156" s="91">
        <f t="shared" si="47"/>
        <v>0</v>
      </c>
      <c r="O156" s="91">
        <f t="shared" si="47"/>
        <v>0</v>
      </c>
      <c r="P156" s="91">
        <f t="shared" si="47"/>
        <v>0</v>
      </c>
    </row>
    <row r="157" spans="1:16" hidden="1">
      <c r="A157" s="99"/>
      <c r="B157" s="58" t="str">
        <f>IF(OR((B149="~"),(C157="~")),"~","")</f>
        <v>~</v>
      </c>
      <c r="C157" s="80"/>
    </row>
    <row r="158" spans="1:16" hidden="1">
      <c r="A158" s="99">
        <f>+A93+1</f>
        <v>27</v>
      </c>
    </row>
    <row r="159" spans="1:16" hidden="1">
      <c r="A159" s="99">
        <f>+A158+1</f>
        <v>28</v>
      </c>
      <c r="C159" s="80" t="s">
        <v>335</v>
      </c>
    </row>
    <row r="160" spans="1:16" ht="15" hidden="1">
      <c r="A160" s="99">
        <f>+A159+1</f>
        <v>29</v>
      </c>
      <c r="B160" s="58" t="str">
        <f>IF(OR((C159="~"),(C160="~")),"~","")</f>
        <v/>
      </c>
      <c r="C160" s="58" t="s">
        <v>329</v>
      </c>
      <c r="E160" s="85" t="e">
        <f t="shared" ref="E160:E165" si="48">SUM(G160:P160)</f>
        <v>#REF!</v>
      </c>
      <c r="F160" s="85"/>
      <c r="G160" s="85">
        <v>1208381117.0018733</v>
      </c>
      <c r="H160" s="85">
        <v>219705940.10710096</v>
      </c>
      <c r="I160" s="85">
        <v>204040593.62221622</v>
      </c>
      <c r="J160" s="85">
        <v>109269126.06971556</v>
      </c>
      <c r="K160" s="85" t="e">
        <v>#REF!</v>
      </c>
      <c r="L160" s="85">
        <v>34057490.315400265</v>
      </c>
      <c r="M160" s="85">
        <v>17425253.268477309</v>
      </c>
      <c r="N160" s="85">
        <v>9900530.8742107227</v>
      </c>
      <c r="O160" s="85">
        <v>9673093.7934896071</v>
      </c>
      <c r="P160" s="85">
        <v>1892517.2130005956</v>
      </c>
    </row>
    <row r="161" spans="1:16" ht="15" hidden="1">
      <c r="A161" s="99">
        <f t="shared" ref="A161:A168" si="49">+A160+1</f>
        <v>30</v>
      </c>
      <c r="B161" s="58" t="str">
        <f>IF(OR((C159="~"),(C161="~")),"~","")</f>
        <v/>
      </c>
      <c r="C161" s="58" t="s">
        <v>330</v>
      </c>
      <c r="E161" s="85" t="e">
        <f t="shared" si="48"/>
        <v>#REF!</v>
      </c>
      <c r="F161" s="85"/>
      <c r="G161" s="85">
        <v>1286670094.2982373</v>
      </c>
      <c r="H161" s="85">
        <v>311483537.14020723</v>
      </c>
      <c r="I161" s="85">
        <v>351424666.73236436</v>
      </c>
      <c r="J161" s="85">
        <v>238086580.74371359</v>
      </c>
      <c r="K161" s="85" t="e">
        <v>#REF!</v>
      </c>
      <c r="L161" s="85">
        <v>88481268.597145587</v>
      </c>
      <c r="M161" s="85">
        <v>65442376.390768439</v>
      </c>
      <c r="N161" s="85">
        <v>34500813.710680723</v>
      </c>
      <c r="O161" s="85">
        <v>10029481.908919347</v>
      </c>
      <c r="P161" s="85">
        <v>3431231.4092926872</v>
      </c>
    </row>
    <row r="162" spans="1:16" ht="15" hidden="1">
      <c r="A162" s="99">
        <f t="shared" si="49"/>
        <v>31</v>
      </c>
      <c r="B162" s="58" t="str">
        <f>IF(OR((C159="~"),(C162="~")),"~","")</f>
        <v/>
      </c>
      <c r="C162" s="58" t="s">
        <v>331</v>
      </c>
      <c r="E162" s="85" t="e">
        <f t="shared" si="48"/>
        <v>#REF!</v>
      </c>
      <c r="F162" s="85"/>
      <c r="G162" s="85">
        <v>260731452.27028179</v>
      </c>
      <c r="H162" s="85">
        <v>47330834.190246932</v>
      </c>
      <c r="I162" s="85">
        <v>28822733.172656011</v>
      </c>
      <c r="J162" s="85">
        <v>6345162.3669456448</v>
      </c>
      <c r="K162" s="85" t="e">
        <v>#REF!</v>
      </c>
      <c r="L162" s="85">
        <v>2623606.0666551292</v>
      </c>
      <c r="M162" s="85">
        <v>555619.51329339563</v>
      </c>
      <c r="N162" s="85">
        <v>270302.03411893995</v>
      </c>
      <c r="O162" s="85">
        <v>29605124.417728834</v>
      </c>
      <c r="P162" s="85">
        <v>218108.90423111885</v>
      </c>
    </row>
    <row r="163" spans="1:16" ht="15" hidden="1">
      <c r="A163" s="99">
        <f t="shared" si="49"/>
        <v>32</v>
      </c>
      <c r="B163" s="58" t="str">
        <f>IF(OR((C159="~"),(C163="~")),"~","")</f>
        <v>~</v>
      </c>
      <c r="C163" s="58" t="s">
        <v>332</v>
      </c>
      <c r="E163" s="85" t="e">
        <f t="shared" si="48"/>
        <v>#REF!</v>
      </c>
      <c r="F163" s="85"/>
      <c r="G163" s="85">
        <v>0</v>
      </c>
      <c r="H163" s="85">
        <v>0</v>
      </c>
      <c r="I163" s="85">
        <v>0</v>
      </c>
      <c r="J163" s="85">
        <v>0</v>
      </c>
      <c r="K163" s="85" t="e">
        <v>#REF!</v>
      </c>
      <c r="L163" s="85">
        <v>0</v>
      </c>
      <c r="M163" s="85">
        <v>0</v>
      </c>
      <c r="N163" s="85">
        <v>0</v>
      </c>
      <c r="O163" s="85">
        <v>0</v>
      </c>
      <c r="P163" s="85">
        <v>0</v>
      </c>
    </row>
    <row r="164" spans="1:16" ht="15" hidden="1">
      <c r="A164" s="99">
        <f t="shared" si="49"/>
        <v>33</v>
      </c>
      <c r="B164" s="58" t="str">
        <f>IF(OR((C159="~"),(C164="~")),"~","")</f>
        <v>~</v>
      </c>
      <c r="C164" s="58" t="s">
        <v>332</v>
      </c>
      <c r="E164" s="85" t="e">
        <f t="shared" si="48"/>
        <v>#REF!</v>
      </c>
      <c r="F164" s="85"/>
      <c r="G164" s="85">
        <v>0</v>
      </c>
      <c r="H164" s="85">
        <v>0</v>
      </c>
      <c r="I164" s="85">
        <v>0</v>
      </c>
      <c r="J164" s="85">
        <v>0</v>
      </c>
      <c r="K164" s="85" t="e">
        <v>#REF!</v>
      </c>
      <c r="L164" s="85">
        <v>0</v>
      </c>
      <c r="M164" s="85">
        <v>0</v>
      </c>
      <c r="N164" s="85">
        <v>0</v>
      </c>
      <c r="O164" s="85">
        <v>0</v>
      </c>
      <c r="P164" s="85">
        <v>0</v>
      </c>
    </row>
    <row r="165" spans="1:16" ht="15" hidden="1">
      <c r="A165" s="99">
        <f t="shared" si="49"/>
        <v>34</v>
      </c>
      <c r="B165" s="58" t="str">
        <f>IF(OR((C159="~"),(C165="~")),"~","")</f>
        <v>~</v>
      </c>
      <c r="C165" s="58" t="s">
        <v>332</v>
      </c>
      <c r="E165" s="85" t="e">
        <f t="shared" si="48"/>
        <v>#REF!</v>
      </c>
      <c r="F165" s="85"/>
      <c r="G165" s="85">
        <v>0</v>
      </c>
      <c r="H165" s="85">
        <v>0</v>
      </c>
      <c r="I165" s="85">
        <v>0</v>
      </c>
      <c r="J165" s="85">
        <v>0</v>
      </c>
      <c r="K165" s="85" t="e">
        <v>#REF!</v>
      </c>
      <c r="L165" s="85">
        <v>0</v>
      </c>
      <c r="M165" s="85">
        <v>0</v>
      </c>
      <c r="N165" s="85">
        <v>0</v>
      </c>
      <c r="O165" s="85">
        <v>0</v>
      </c>
      <c r="P165" s="85">
        <v>0</v>
      </c>
    </row>
    <row r="166" spans="1:16" hidden="1">
      <c r="A166" s="100">
        <f t="shared" si="49"/>
        <v>35</v>
      </c>
      <c r="B166" s="66"/>
      <c r="C166" s="66" t="str">
        <f>IF(C159="~","~","Sub-total")</f>
        <v>Sub-total</v>
      </c>
      <c r="D166" s="66"/>
      <c r="E166" s="91" t="e">
        <f>SUM(E160:E165)</f>
        <v>#REF!</v>
      </c>
      <c r="F166" s="91"/>
      <c r="G166" s="91">
        <f t="shared" ref="G166:P166" si="50">SUM(G160:G165)</f>
        <v>2755782663.5703926</v>
      </c>
      <c r="H166" s="91">
        <f t="shared" si="50"/>
        <v>578520311.43755507</v>
      </c>
      <c r="I166" s="91">
        <f t="shared" si="50"/>
        <v>584287993.5272367</v>
      </c>
      <c r="J166" s="91">
        <f t="shared" si="50"/>
        <v>353700869.18037474</v>
      </c>
      <c r="K166" s="91" t="e">
        <f t="shared" si="50"/>
        <v>#REF!</v>
      </c>
      <c r="L166" s="91">
        <f t="shared" si="50"/>
        <v>125162364.97920099</v>
      </c>
      <c r="M166" s="91">
        <f t="shared" si="50"/>
        <v>83423249.172539145</v>
      </c>
      <c r="N166" s="91">
        <f t="shared" si="50"/>
        <v>44671646.619010389</v>
      </c>
      <c r="O166" s="91">
        <f t="shared" si="50"/>
        <v>49307700.120137788</v>
      </c>
      <c r="P166" s="91">
        <f t="shared" si="50"/>
        <v>5541857.5265244013</v>
      </c>
    </row>
    <row r="167" spans="1:16" hidden="1">
      <c r="A167" s="99">
        <f t="shared" si="49"/>
        <v>36</v>
      </c>
      <c r="B167" s="58" t="str">
        <f>IF(OR((C159="~"),(C167="~")),"~","")</f>
        <v/>
      </c>
      <c r="C167" s="80"/>
    </row>
    <row r="168" spans="1:16" ht="13.5" hidden="1" thickBot="1">
      <c r="A168" s="101">
        <f t="shared" si="49"/>
        <v>37</v>
      </c>
      <c r="B168" s="69"/>
      <c r="C168" s="69" t="s">
        <v>275</v>
      </c>
      <c r="D168" s="69"/>
      <c r="E168" s="86" t="e">
        <f>SUM(G168:P168)</f>
        <v>#REF!</v>
      </c>
      <c r="F168" s="86"/>
      <c r="G168" s="86">
        <f t="shared" ref="G168:P168" si="51">SUM(G160:G165)</f>
        <v>2755782663.5703926</v>
      </c>
      <c r="H168" s="86">
        <f t="shared" si="51"/>
        <v>578520311.43755507</v>
      </c>
      <c r="I168" s="86">
        <f t="shared" si="51"/>
        <v>584287993.5272367</v>
      </c>
      <c r="J168" s="86">
        <f t="shared" si="51"/>
        <v>353700869.18037474</v>
      </c>
      <c r="K168" s="86" t="e">
        <f t="shared" si="51"/>
        <v>#REF!</v>
      </c>
      <c r="L168" s="86">
        <f t="shared" si="51"/>
        <v>125162364.97920099</v>
      </c>
      <c r="M168" s="86">
        <f t="shared" si="51"/>
        <v>83423249.172539145</v>
      </c>
      <c r="N168" s="86">
        <f t="shared" si="51"/>
        <v>44671646.619010389</v>
      </c>
      <c r="O168" s="86">
        <f t="shared" si="51"/>
        <v>49307700.120137788</v>
      </c>
      <c r="P168" s="86">
        <f t="shared" si="51"/>
        <v>5541857.5265244013</v>
      </c>
    </row>
    <row r="169" spans="1:16" ht="13.5" hidden="1" thickTop="1"/>
    <row r="170" spans="1:16" hidden="1">
      <c r="A170" s="301" t="str">
        <f>A1</f>
        <v>Puget Sound Energy</v>
      </c>
      <c r="B170" s="301"/>
      <c r="C170" s="301"/>
      <c r="D170" s="301"/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  <c r="O170" s="301"/>
      <c r="P170" s="301"/>
    </row>
    <row r="171" spans="1:16" hidden="1">
      <c r="A171" s="301" t="str">
        <f>A2</f>
        <v>ELECTRIC COST OF SERVICE SUMMARY</v>
      </c>
      <c r="B171" s="301"/>
      <c r="C171" s="301"/>
      <c r="D171" s="301"/>
      <c r="E171" s="301"/>
      <c r="F171" s="301"/>
      <c r="G171" s="301"/>
      <c r="H171" s="301"/>
      <c r="I171" s="301"/>
      <c r="J171" s="301"/>
      <c r="K171" s="301"/>
      <c r="L171" s="301"/>
      <c r="M171" s="301"/>
      <c r="N171" s="301"/>
      <c r="O171" s="301"/>
      <c r="P171" s="301"/>
    </row>
    <row r="172" spans="1:16" hidden="1">
      <c r="A172" s="301" t="s">
        <v>95</v>
      </c>
      <c r="B172" s="301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  <c r="M172" s="301"/>
      <c r="N172" s="301"/>
      <c r="O172" s="301"/>
      <c r="P172" s="301"/>
    </row>
    <row r="173" spans="1:16" hidden="1">
      <c r="A173" s="301" t="s">
        <v>336</v>
      </c>
      <c r="B173" s="301"/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1"/>
    </row>
    <row r="174" spans="1:16" hidden="1"/>
    <row r="175" spans="1:16" s="62" customFormat="1" ht="38.25" hidden="1">
      <c r="A175" s="60" t="s">
        <v>43</v>
      </c>
      <c r="B175" s="60"/>
      <c r="C175" s="60"/>
      <c r="D175" s="60"/>
      <c r="E175" s="60" t="s">
        <v>327</v>
      </c>
      <c r="F175" s="60"/>
      <c r="G175" s="60" t="str">
        <f>+G6</f>
        <v>Residential
Sch 7</v>
      </c>
      <c r="H175" s="60" t="str">
        <f t="shared" ref="H175:P175" si="52">+H6</f>
        <v>Sec Volt
Sch 24
(kW&lt; 50)</v>
      </c>
      <c r="I175" s="60" t="str">
        <f t="shared" si="52"/>
        <v>Sec Volt
Sch 25
(kW &gt; 50 &amp; &lt; 350)</v>
      </c>
      <c r="J175" s="60" t="str">
        <f t="shared" si="52"/>
        <v>Sec Volt
Sch 26
(kW &gt; 350)</v>
      </c>
      <c r="K175" s="60" t="str">
        <f t="shared" si="52"/>
        <v>Pri Volt
Sch 31/35/43</v>
      </c>
      <c r="L175" s="60" t="str">
        <f t="shared" si="52"/>
        <v>Campus
Sch 40</v>
      </c>
      <c r="M175" s="60" t="str">
        <f t="shared" si="52"/>
        <v>High Volt
Sch 46/49</v>
      </c>
      <c r="N175" s="60" t="str">
        <f t="shared" si="52"/>
        <v>Choice /
Retail Wheeling
Sch 448/449</v>
      </c>
      <c r="O175" s="60" t="str">
        <f t="shared" si="52"/>
        <v>Lighting
Sch 50-59</v>
      </c>
      <c r="P175" s="60" t="str">
        <f t="shared" si="52"/>
        <v>Firm Resale /
Special Contract</v>
      </c>
    </row>
    <row r="176" spans="1:16" s="102" customFormat="1" hidden="1">
      <c r="C176" s="102" t="s">
        <v>58</v>
      </c>
      <c r="E176" s="102" t="s">
        <v>59</v>
      </c>
      <c r="G176" s="102" t="s">
        <v>60</v>
      </c>
      <c r="H176" s="102" t="s">
        <v>61</v>
      </c>
      <c r="I176" s="102" t="s">
        <v>100</v>
      </c>
      <c r="J176" s="102" t="s">
        <v>64</v>
      </c>
      <c r="K176" s="102" t="s">
        <v>65</v>
      </c>
      <c r="L176" s="102" t="s">
        <v>68</v>
      </c>
      <c r="M176" s="102" t="s">
        <v>69</v>
      </c>
      <c r="N176" s="102" t="s">
        <v>70</v>
      </c>
      <c r="O176" s="102" t="s">
        <v>71</v>
      </c>
      <c r="P176" s="102" t="s">
        <v>72</v>
      </c>
    </row>
    <row r="177" spans="1:16" hidden="1"/>
    <row r="178" spans="1:16" hidden="1">
      <c r="A178" s="99">
        <v>1</v>
      </c>
      <c r="C178" s="80" t="s">
        <v>328</v>
      </c>
    </row>
    <row r="179" spans="1:16" ht="15" hidden="1">
      <c r="A179" s="99">
        <f t="shared" ref="A179:A203" si="53">+A178+1</f>
        <v>2</v>
      </c>
      <c r="B179" s="58" t="str">
        <f>IF(OR((C178="~"),(C179="~")),"~","")</f>
        <v/>
      </c>
      <c r="C179" s="58" t="s">
        <v>329</v>
      </c>
      <c r="E179" s="85">
        <v>276524476.58073807</v>
      </c>
      <c r="F179" s="85"/>
      <c r="G179" s="85">
        <v>173016827.33412468</v>
      </c>
      <c r="H179" s="85">
        <v>29994090.293524131</v>
      </c>
      <c r="I179" s="85">
        <v>30455318.946827095</v>
      </c>
      <c r="J179" s="85">
        <v>19227210.431500856</v>
      </c>
      <c r="K179" s="85" t="e">
        <v>#REF!</v>
      </c>
      <c r="L179" s="85">
        <v>6551901.078688642</v>
      </c>
      <c r="M179" s="85">
        <v>4705841.6976397745</v>
      </c>
      <c r="N179" s="85">
        <v>443789.37021547323</v>
      </c>
      <c r="O179" s="85">
        <v>740388.46726886358</v>
      </c>
      <c r="P179" s="85">
        <v>157103.72357615974</v>
      </c>
    </row>
    <row r="180" spans="1:16" ht="15" hidden="1">
      <c r="A180" s="99">
        <f t="shared" si="53"/>
        <v>3</v>
      </c>
      <c r="B180" s="58" t="str">
        <f>IF(OR((C178="~"),(C180="~")),"~","")</f>
        <v/>
      </c>
      <c r="C180" s="58" t="s">
        <v>330</v>
      </c>
      <c r="E180" s="85">
        <v>1176773607.1145754</v>
      </c>
      <c r="F180" s="85"/>
      <c r="G180" s="85">
        <v>600616744.50645328</v>
      </c>
      <c r="H180" s="85">
        <v>145400308.03043002</v>
      </c>
      <c r="I180" s="85">
        <v>164044800.76703614</v>
      </c>
      <c r="J180" s="85">
        <v>111138657.58646937</v>
      </c>
      <c r="K180" s="85" t="e">
        <v>#REF!</v>
      </c>
      <c r="L180" s="85">
        <v>41302997.349606983</v>
      </c>
      <c r="M180" s="85">
        <v>30548457.786319405</v>
      </c>
      <c r="N180" s="85">
        <v>1759.2958637649117</v>
      </c>
      <c r="O180" s="85">
        <v>4681755.4864419131</v>
      </c>
      <c r="P180" s="85">
        <v>391908.51350865781</v>
      </c>
    </row>
    <row r="181" spans="1:16" ht="15" hidden="1">
      <c r="A181" s="99">
        <f t="shared" si="53"/>
        <v>4</v>
      </c>
      <c r="B181" s="58" t="str">
        <f>IF(OR((C178="~"),(C181="~")),"~","")</f>
        <v/>
      </c>
      <c r="C181" s="58" t="s">
        <v>331</v>
      </c>
      <c r="E181" s="85">
        <v>0</v>
      </c>
      <c r="F181" s="85"/>
      <c r="G181" s="85">
        <v>0</v>
      </c>
      <c r="H181" s="85">
        <v>0</v>
      </c>
      <c r="I181" s="85">
        <v>0</v>
      </c>
      <c r="J181" s="85">
        <v>0</v>
      </c>
      <c r="K181" s="85" t="e">
        <v>#REF!</v>
      </c>
      <c r="L181" s="85">
        <v>0</v>
      </c>
      <c r="M181" s="85">
        <v>0</v>
      </c>
      <c r="N181" s="85">
        <v>0</v>
      </c>
      <c r="O181" s="85">
        <v>0</v>
      </c>
      <c r="P181" s="85">
        <v>0</v>
      </c>
    </row>
    <row r="182" spans="1:16" ht="15" hidden="1">
      <c r="A182" s="99">
        <f t="shared" si="53"/>
        <v>5</v>
      </c>
      <c r="B182" s="58" t="str">
        <f>IF(OR((C178="~"),(C182="~")),"~","")</f>
        <v>~</v>
      </c>
      <c r="C182" s="58" t="s">
        <v>332</v>
      </c>
      <c r="E182" s="85">
        <v>0</v>
      </c>
      <c r="F182" s="85"/>
      <c r="G182" s="85">
        <v>0</v>
      </c>
      <c r="H182" s="85">
        <v>0</v>
      </c>
      <c r="I182" s="85">
        <v>0</v>
      </c>
      <c r="J182" s="85">
        <v>0</v>
      </c>
      <c r="K182" s="85" t="e">
        <v>#REF!</v>
      </c>
      <c r="L182" s="85">
        <v>0</v>
      </c>
      <c r="M182" s="85">
        <v>0</v>
      </c>
      <c r="N182" s="85">
        <v>0</v>
      </c>
      <c r="O182" s="85">
        <v>0</v>
      </c>
      <c r="P182" s="85">
        <v>0</v>
      </c>
    </row>
    <row r="183" spans="1:16" ht="15" hidden="1">
      <c r="A183" s="99">
        <f t="shared" si="53"/>
        <v>6</v>
      </c>
      <c r="B183" s="58" t="str">
        <f>IF(OR((C178="~"),(C183="~")),"~","")</f>
        <v>~</v>
      </c>
      <c r="C183" s="58" t="s">
        <v>332</v>
      </c>
      <c r="E183" s="85">
        <v>0</v>
      </c>
      <c r="F183" s="85"/>
      <c r="G183" s="85">
        <v>0</v>
      </c>
      <c r="H183" s="85">
        <v>0</v>
      </c>
      <c r="I183" s="85">
        <v>0</v>
      </c>
      <c r="J183" s="85">
        <v>0</v>
      </c>
      <c r="K183" s="85" t="e">
        <v>#REF!</v>
      </c>
      <c r="L183" s="85">
        <v>0</v>
      </c>
      <c r="M183" s="85">
        <v>0</v>
      </c>
      <c r="N183" s="85">
        <v>0</v>
      </c>
      <c r="O183" s="85">
        <v>0</v>
      </c>
      <c r="P183" s="85">
        <v>0</v>
      </c>
    </row>
    <row r="184" spans="1:16" ht="15" hidden="1">
      <c r="A184" s="99">
        <f t="shared" si="53"/>
        <v>7</v>
      </c>
      <c r="B184" s="58" t="str">
        <f>IF(OR((C178="~"),(C184="~")),"~","")</f>
        <v>~</v>
      </c>
      <c r="C184" s="58" t="s">
        <v>332</v>
      </c>
      <c r="E184" s="85">
        <v>0</v>
      </c>
      <c r="F184" s="85"/>
      <c r="G184" s="85">
        <v>0</v>
      </c>
      <c r="H184" s="85">
        <v>0</v>
      </c>
      <c r="I184" s="85">
        <v>0</v>
      </c>
      <c r="J184" s="85">
        <v>0</v>
      </c>
      <c r="K184" s="85" t="e">
        <v>#REF!</v>
      </c>
      <c r="L184" s="85">
        <v>0</v>
      </c>
      <c r="M184" s="85">
        <v>0</v>
      </c>
      <c r="N184" s="85">
        <v>0</v>
      </c>
      <c r="O184" s="85">
        <v>0</v>
      </c>
      <c r="P184" s="85">
        <v>0</v>
      </c>
    </row>
    <row r="185" spans="1:16" hidden="1">
      <c r="A185" s="100">
        <f t="shared" si="53"/>
        <v>8</v>
      </c>
      <c r="B185" s="66" t="str">
        <f>IF(OR((C178="~"),(C185="~")),"~","")</f>
        <v/>
      </c>
      <c r="C185" s="66" t="str">
        <f>IF(C178="~","~","Sub-total")</f>
        <v>Sub-total</v>
      </c>
      <c r="D185" s="66"/>
      <c r="E185" s="91">
        <f>SUM(E179:E184)</f>
        <v>1453298083.6953135</v>
      </c>
      <c r="F185" s="91"/>
      <c r="G185" s="91">
        <f t="shared" ref="G185:P185" si="54">SUM(G179:G184)</f>
        <v>773633571.84057796</v>
      </c>
      <c r="H185" s="91">
        <f t="shared" si="54"/>
        <v>175394398.32395416</v>
      </c>
      <c r="I185" s="91">
        <f t="shared" si="54"/>
        <v>194500119.71386322</v>
      </c>
      <c r="J185" s="91">
        <f t="shared" si="54"/>
        <v>130365868.01797022</v>
      </c>
      <c r="K185" s="91" t="e">
        <f t="shared" si="54"/>
        <v>#REF!</v>
      </c>
      <c r="L185" s="91">
        <f t="shared" si="54"/>
        <v>47854898.428295627</v>
      </c>
      <c r="M185" s="91">
        <f t="shared" si="54"/>
        <v>35254299.483959183</v>
      </c>
      <c r="N185" s="91">
        <f t="shared" si="54"/>
        <v>445548.66607923812</v>
      </c>
      <c r="O185" s="91">
        <f t="shared" si="54"/>
        <v>5422143.9537107768</v>
      </c>
      <c r="P185" s="91">
        <f t="shared" si="54"/>
        <v>549012.23708481761</v>
      </c>
    </row>
    <row r="186" spans="1:16" hidden="1">
      <c r="A186" s="99">
        <f t="shared" si="53"/>
        <v>9</v>
      </c>
      <c r="B186" s="58" t="str">
        <f>IF(OR((C178="~"),(C186="~")),"~","")</f>
        <v/>
      </c>
    </row>
    <row r="187" spans="1:16" hidden="1">
      <c r="A187" s="99">
        <f t="shared" si="53"/>
        <v>10</v>
      </c>
      <c r="C187" s="80" t="s">
        <v>333</v>
      </c>
    </row>
    <row r="188" spans="1:16" ht="15" hidden="1">
      <c r="A188" s="99">
        <f t="shared" si="53"/>
        <v>11</v>
      </c>
      <c r="B188" s="58" t="str">
        <f>IF(OR((C187="~"),(C188="~")),"~","")</f>
        <v/>
      </c>
      <c r="C188" s="58" t="s">
        <v>329</v>
      </c>
      <c r="E188" s="85">
        <v>14105472.243806295</v>
      </c>
      <c r="F188" s="85"/>
      <c r="G188" s="85">
        <v>8630248.8083309457</v>
      </c>
      <c r="H188" s="85">
        <v>1496134.6014787448</v>
      </c>
      <c r="I188" s="85">
        <v>1519141.1384547637</v>
      </c>
      <c r="J188" s="85">
        <v>959072.08836709824</v>
      </c>
      <c r="K188" s="85" t="e">
        <v>#REF!</v>
      </c>
      <c r="L188" s="85">
        <v>326815.2430483416</v>
      </c>
      <c r="M188" s="85">
        <v>234731.99300331637</v>
      </c>
      <c r="N188" s="85">
        <v>313787.69267171778</v>
      </c>
      <c r="O188" s="85">
        <v>36931.301919029109</v>
      </c>
      <c r="P188" s="85">
        <v>28345.954132375526</v>
      </c>
    </row>
    <row r="189" spans="1:16" ht="15" hidden="1">
      <c r="A189" s="99">
        <f t="shared" si="53"/>
        <v>12</v>
      </c>
      <c r="B189" s="58" t="str">
        <f>IF(OR((C187="~"),(C189="~")),"~","")</f>
        <v/>
      </c>
      <c r="C189" s="58" t="s">
        <v>330</v>
      </c>
      <c r="E189" s="85">
        <v>60133855.355174199</v>
      </c>
      <c r="F189" s="85"/>
      <c r="G189" s="85">
        <v>29635793.714307725</v>
      </c>
      <c r="H189" s="85">
        <v>7174381.2908971058</v>
      </c>
      <c r="I189" s="85">
        <v>8094342.8898765203</v>
      </c>
      <c r="J189" s="85">
        <v>5483833.6760394787</v>
      </c>
      <c r="K189" s="85" t="e">
        <v>#REF!</v>
      </c>
      <c r="L189" s="85">
        <v>2037983.6566850815</v>
      </c>
      <c r="M189" s="85">
        <v>1507330.2593145941</v>
      </c>
      <c r="N189" s="85">
        <v>1924672.1436306152</v>
      </c>
      <c r="O189" s="85">
        <v>231008.44438000876</v>
      </c>
      <c r="P189" s="85">
        <v>163926.34887171295</v>
      </c>
    </row>
    <row r="190" spans="1:16" ht="15" hidden="1">
      <c r="A190" s="99">
        <f t="shared" si="53"/>
        <v>13</v>
      </c>
      <c r="B190" s="58" t="str">
        <f>IF(OR((C187="~"),(C190="~")),"~","")</f>
        <v/>
      </c>
      <c r="C190" s="58" t="s">
        <v>331</v>
      </c>
      <c r="E190" s="85">
        <v>0</v>
      </c>
      <c r="F190" s="85"/>
      <c r="G190" s="85">
        <v>0</v>
      </c>
      <c r="H190" s="85">
        <v>0</v>
      </c>
      <c r="I190" s="85">
        <v>0</v>
      </c>
      <c r="J190" s="85">
        <v>0</v>
      </c>
      <c r="K190" s="85" t="e">
        <v>#REF!</v>
      </c>
      <c r="L190" s="85">
        <v>0</v>
      </c>
      <c r="M190" s="85">
        <v>0</v>
      </c>
      <c r="N190" s="85">
        <v>0</v>
      </c>
      <c r="O190" s="85">
        <v>0</v>
      </c>
      <c r="P190" s="85">
        <v>0</v>
      </c>
    </row>
    <row r="191" spans="1:16" ht="15" hidden="1">
      <c r="A191" s="99">
        <f t="shared" si="53"/>
        <v>14</v>
      </c>
      <c r="B191" s="58" t="str">
        <f>IF(OR((C187="~"),(C191="~")),"~","")</f>
        <v>~</v>
      </c>
      <c r="C191" s="58" t="s">
        <v>332</v>
      </c>
      <c r="E191" s="85">
        <v>0</v>
      </c>
      <c r="F191" s="85"/>
      <c r="G191" s="85">
        <v>0</v>
      </c>
      <c r="H191" s="85">
        <v>0</v>
      </c>
      <c r="I191" s="85">
        <v>0</v>
      </c>
      <c r="J191" s="85">
        <v>0</v>
      </c>
      <c r="K191" s="85" t="e">
        <v>#REF!</v>
      </c>
      <c r="L191" s="85">
        <v>0</v>
      </c>
      <c r="M191" s="85">
        <v>0</v>
      </c>
      <c r="N191" s="85">
        <v>0</v>
      </c>
      <c r="O191" s="85">
        <v>0</v>
      </c>
      <c r="P191" s="85">
        <v>0</v>
      </c>
    </row>
    <row r="192" spans="1:16" ht="15" hidden="1">
      <c r="A192" s="99">
        <f t="shared" si="53"/>
        <v>15</v>
      </c>
      <c r="B192" s="58" t="str">
        <f>IF(OR((C187="~"),(C192="~")),"~","")</f>
        <v>~</v>
      </c>
      <c r="C192" s="58" t="s">
        <v>332</v>
      </c>
      <c r="E192" s="85">
        <v>0</v>
      </c>
      <c r="F192" s="85"/>
      <c r="G192" s="85">
        <v>0</v>
      </c>
      <c r="H192" s="85">
        <v>0</v>
      </c>
      <c r="I192" s="85">
        <v>0</v>
      </c>
      <c r="J192" s="85">
        <v>0</v>
      </c>
      <c r="K192" s="85" t="e">
        <v>#REF!</v>
      </c>
      <c r="L192" s="85">
        <v>0</v>
      </c>
      <c r="M192" s="85">
        <v>0</v>
      </c>
      <c r="N192" s="85">
        <v>0</v>
      </c>
      <c r="O192" s="85">
        <v>0</v>
      </c>
      <c r="P192" s="85">
        <v>0</v>
      </c>
    </row>
    <row r="193" spans="1:16" ht="15" hidden="1">
      <c r="A193" s="99">
        <f t="shared" si="53"/>
        <v>16</v>
      </c>
      <c r="B193" s="58" t="str">
        <f>IF(OR((C187="~"),(C193="~")),"~","")</f>
        <v>~</v>
      </c>
      <c r="C193" s="58" t="s">
        <v>332</v>
      </c>
      <c r="E193" s="85">
        <v>0</v>
      </c>
      <c r="F193" s="85"/>
      <c r="G193" s="85">
        <v>0</v>
      </c>
      <c r="H193" s="85">
        <v>0</v>
      </c>
      <c r="I193" s="85">
        <v>0</v>
      </c>
      <c r="J193" s="85">
        <v>0</v>
      </c>
      <c r="K193" s="85" t="e">
        <v>#REF!</v>
      </c>
      <c r="L193" s="85">
        <v>0</v>
      </c>
      <c r="M193" s="85">
        <v>0</v>
      </c>
      <c r="N193" s="85">
        <v>0</v>
      </c>
      <c r="O193" s="85">
        <v>0</v>
      </c>
      <c r="P193" s="85">
        <v>0</v>
      </c>
    </row>
    <row r="194" spans="1:16" hidden="1">
      <c r="A194" s="100">
        <f t="shared" si="53"/>
        <v>17</v>
      </c>
      <c r="B194" s="66" t="str">
        <f>IF(OR((C187="~"),(C194="~")),"~","")</f>
        <v/>
      </c>
      <c r="C194" s="66" t="str">
        <f>IF(C187="~","~","Sub-total")</f>
        <v>Sub-total</v>
      </c>
      <c r="D194" s="66"/>
      <c r="E194" s="91">
        <f>SUM(E188:E193)</f>
        <v>74239327.598980486</v>
      </c>
      <c r="F194" s="91"/>
      <c r="G194" s="91">
        <f t="shared" ref="G194:P194" si="55">SUM(G188:G193)</f>
        <v>38266042.522638671</v>
      </c>
      <c r="H194" s="91">
        <f t="shared" si="55"/>
        <v>8670515.8923758511</v>
      </c>
      <c r="I194" s="91">
        <f t="shared" si="55"/>
        <v>9613484.0283312835</v>
      </c>
      <c r="J194" s="91">
        <f t="shared" si="55"/>
        <v>6442905.7644065768</v>
      </c>
      <c r="K194" s="91" t="e">
        <f t="shared" si="55"/>
        <v>#REF!</v>
      </c>
      <c r="L194" s="91">
        <f t="shared" si="55"/>
        <v>2364798.8997334233</v>
      </c>
      <c r="M194" s="91">
        <f t="shared" si="55"/>
        <v>1742062.2523179105</v>
      </c>
      <c r="N194" s="91">
        <f t="shared" si="55"/>
        <v>2238459.836302333</v>
      </c>
      <c r="O194" s="91">
        <f t="shared" si="55"/>
        <v>267939.74629903788</v>
      </c>
      <c r="P194" s="91">
        <f t="shared" si="55"/>
        <v>192272.30300408846</v>
      </c>
    </row>
    <row r="195" spans="1:16" hidden="1">
      <c r="A195" s="99">
        <f t="shared" si="53"/>
        <v>18</v>
      </c>
      <c r="B195" s="58" t="str">
        <f>IF(OR((C187="~"),(C195="~")),"~","")</f>
        <v/>
      </c>
    </row>
    <row r="196" spans="1:16" hidden="1">
      <c r="A196" s="99">
        <f t="shared" si="53"/>
        <v>19</v>
      </c>
      <c r="C196" s="80" t="s">
        <v>334</v>
      </c>
    </row>
    <row r="197" spans="1:16" ht="15" hidden="1">
      <c r="A197" s="99">
        <f t="shared" si="53"/>
        <v>20</v>
      </c>
      <c r="B197" s="58" t="str">
        <f>IF(OR((C196="~"),(C197="~")),"~","")</f>
        <v/>
      </c>
      <c r="C197" s="58" t="s">
        <v>329</v>
      </c>
      <c r="E197" s="85">
        <v>319606471.65167964</v>
      </c>
      <c r="F197" s="85"/>
      <c r="G197" s="85">
        <v>205031289.99945611</v>
      </c>
      <c r="H197" s="85">
        <v>37531284.394449882</v>
      </c>
      <c r="I197" s="85">
        <v>33305130.806593616</v>
      </c>
      <c r="J197" s="85">
        <v>16282821.650123022</v>
      </c>
      <c r="K197" s="85" t="e">
        <v>#REF!</v>
      </c>
      <c r="L197" s="85">
        <v>4767331.8455183152</v>
      </c>
      <c r="M197" s="85">
        <v>1810557.7929162337</v>
      </c>
      <c r="N197" s="85">
        <v>2020610.3370617006</v>
      </c>
      <c r="O197" s="85">
        <v>1873685.0789085508</v>
      </c>
      <c r="P197" s="85">
        <v>476748.40984753863</v>
      </c>
    </row>
    <row r="198" spans="1:16" ht="15" hidden="1">
      <c r="A198" s="99">
        <f t="shared" si="53"/>
        <v>21</v>
      </c>
      <c r="B198" s="58" t="str">
        <f>IF(OR((C196="~"),(C198="~")),"~","")</f>
        <v/>
      </c>
      <c r="C198" s="58" t="s">
        <v>330</v>
      </c>
      <c r="E198" s="85">
        <v>78114581.646330446</v>
      </c>
      <c r="F198" s="85"/>
      <c r="G198" s="85">
        <v>36477045.212388687</v>
      </c>
      <c r="H198" s="85">
        <v>8830545.6989540383</v>
      </c>
      <c r="I198" s="85">
        <v>9962875.1099065933</v>
      </c>
      <c r="J198" s="85">
        <v>6749744.9491807679</v>
      </c>
      <c r="K198" s="85" t="e">
        <v>#REF!</v>
      </c>
      <c r="L198" s="85">
        <v>2508440.3914959389</v>
      </c>
      <c r="M198" s="85">
        <v>1855288.7278492243</v>
      </c>
      <c r="N198" s="85">
        <v>6181705.3221758278</v>
      </c>
      <c r="O198" s="85">
        <v>284335.40708663262</v>
      </c>
      <c r="P198" s="85">
        <v>488207.78058240359</v>
      </c>
    </row>
    <row r="199" spans="1:16" ht="15" hidden="1">
      <c r="A199" s="99">
        <f t="shared" si="53"/>
        <v>22</v>
      </c>
      <c r="B199" s="58" t="str">
        <f>IF(OR((C196="~"),(C199="~")),"~","")</f>
        <v/>
      </c>
      <c r="C199" s="58" t="s">
        <v>331</v>
      </c>
      <c r="E199" s="85">
        <v>171562184.86366421</v>
      </c>
      <c r="F199" s="85"/>
      <c r="G199" s="85">
        <v>123182505.01053146</v>
      </c>
      <c r="H199" s="85">
        <v>21539910.959660616</v>
      </c>
      <c r="I199" s="85">
        <v>8106847.6608017301</v>
      </c>
      <c r="J199" s="85">
        <v>1803712.4778100457</v>
      </c>
      <c r="K199" s="85" t="e">
        <v>#REF!</v>
      </c>
      <c r="L199" s="85">
        <v>1379538.0306962202</v>
      </c>
      <c r="M199" s="85">
        <v>493097.97442849318</v>
      </c>
      <c r="N199" s="85">
        <v>218842.86527201178</v>
      </c>
      <c r="O199" s="85">
        <v>11010967.183526617</v>
      </c>
      <c r="P199" s="85">
        <v>104531.24605095544</v>
      </c>
    </row>
    <row r="200" spans="1:16" ht="15" hidden="1">
      <c r="A200" s="99">
        <f t="shared" si="53"/>
        <v>23</v>
      </c>
      <c r="B200" s="58" t="str">
        <f>IF(OR((C196="~"),(C200="~")),"~","")</f>
        <v>~</v>
      </c>
      <c r="C200" s="58" t="s">
        <v>332</v>
      </c>
      <c r="E200" s="85">
        <v>0</v>
      </c>
      <c r="F200" s="85"/>
      <c r="G200" s="85">
        <v>0</v>
      </c>
      <c r="H200" s="85">
        <v>0</v>
      </c>
      <c r="I200" s="85">
        <v>0</v>
      </c>
      <c r="J200" s="85">
        <v>0</v>
      </c>
      <c r="K200" s="85" t="e">
        <v>#REF!</v>
      </c>
      <c r="L200" s="85">
        <v>0</v>
      </c>
      <c r="M200" s="85">
        <v>0</v>
      </c>
      <c r="N200" s="85">
        <v>0</v>
      </c>
      <c r="O200" s="85">
        <v>0</v>
      </c>
      <c r="P200" s="85">
        <v>0</v>
      </c>
    </row>
    <row r="201" spans="1:16" ht="15" hidden="1">
      <c r="A201" s="99">
        <f t="shared" si="53"/>
        <v>24</v>
      </c>
      <c r="B201" s="58" t="str">
        <f>IF(OR((C196="~"),(C201="~")),"~","")</f>
        <v>~</v>
      </c>
      <c r="C201" s="58" t="s">
        <v>332</v>
      </c>
      <c r="E201" s="85">
        <v>0</v>
      </c>
      <c r="F201" s="85"/>
      <c r="G201" s="85">
        <v>0</v>
      </c>
      <c r="H201" s="85">
        <v>0</v>
      </c>
      <c r="I201" s="85">
        <v>0</v>
      </c>
      <c r="J201" s="85">
        <v>0</v>
      </c>
      <c r="K201" s="85" t="e">
        <v>#REF!</v>
      </c>
      <c r="L201" s="85">
        <v>0</v>
      </c>
      <c r="M201" s="85">
        <v>0</v>
      </c>
      <c r="N201" s="85">
        <v>0</v>
      </c>
      <c r="O201" s="85">
        <v>0</v>
      </c>
      <c r="P201" s="85">
        <v>0</v>
      </c>
    </row>
    <row r="202" spans="1:16" ht="15" hidden="1">
      <c r="A202" s="99">
        <f t="shared" si="53"/>
        <v>25</v>
      </c>
      <c r="B202" s="58" t="str">
        <f>IF(OR((C196="~"),(C202="~")),"~","")</f>
        <v>~</v>
      </c>
      <c r="C202" s="58" t="s">
        <v>332</v>
      </c>
      <c r="E202" s="85">
        <v>0</v>
      </c>
      <c r="F202" s="85"/>
      <c r="G202" s="85">
        <v>0</v>
      </c>
      <c r="H202" s="85">
        <v>0</v>
      </c>
      <c r="I202" s="85">
        <v>0</v>
      </c>
      <c r="J202" s="85">
        <v>0</v>
      </c>
      <c r="K202" s="85" t="e">
        <v>#REF!</v>
      </c>
      <c r="L202" s="85">
        <v>0</v>
      </c>
      <c r="M202" s="85">
        <v>0</v>
      </c>
      <c r="N202" s="85">
        <v>0</v>
      </c>
      <c r="O202" s="85">
        <v>0</v>
      </c>
      <c r="P202" s="85">
        <v>0</v>
      </c>
    </row>
    <row r="203" spans="1:16" hidden="1">
      <c r="A203" s="100">
        <f t="shared" si="53"/>
        <v>26</v>
      </c>
      <c r="B203" s="66" t="str">
        <f>IF(OR((C196="~"),(C203="~")),"~","")</f>
        <v/>
      </c>
      <c r="C203" s="66" t="str">
        <f>IF(C196="~","~","Sub-total")</f>
        <v>Sub-total</v>
      </c>
      <c r="D203" s="66"/>
      <c r="E203" s="91">
        <f>SUM(E197:E202)</f>
        <v>569283238.16167426</v>
      </c>
      <c r="F203" s="91"/>
      <c r="G203" s="91">
        <f t="shared" ref="G203:P203" si="56">SUM(G197:G202)</f>
        <v>364690840.22237623</v>
      </c>
      <c r="H203" s="91">
        <f t="shared" si="56"/>
        <v>67901741.05306454</v>
      </c>
      <c r="I203" s="91">
        <f t="shared" si="56"/>
        <v>51374853.577301942</v>
      </c>
      <c r="J203" s="91">
        <f t="shared" si="56"/>
        <v>24836279.077113837</v>
      </c>
      <c r="K203" s="91" t="e">
        <f t="shared" si="56"/>
        <v>#REF!</v>
      </c>
      <c r="L203" s="91">
        <f t="shared" si="56"/>
        <v>8655310.2677104753</v>
      </c>
      <c r="M203" s="91">
        <f t="shared" si="56"/>
        <v>4158944.4951939513</v>
      </c>
      <c r="N203" s="91">
        <f t="shared" si="56"/>
        <v>8421158.5245095398</v>
      </c>
      <c r="O203" s="91">
        <f t="shared" si="56"/>
        <v>13168987.669521799</v>
      </c>
      <c r="P203" s="91">
        <f t="shared" si="56"/>
        <v>1069487.4364808977</v>
      </c>
    </row>
    <row r="204" spans="1:16" hidden="1">
      <c r="A204" s="99"/>
      <c r="B204" s="58" t="str">
        <f>IF(OR((C196="~"),(C204="~")),"~","")</f>
        <v/>
      </c>
    </row>
    <row r="205" spans="1:16" hidden="1">
      <c r="A205" s="99"/>
      <c r="B205" s="58" t="s">
        <v>332</v>
      </c>
      <c r="C205" s="80"/>
    </row>
    <row r="206" spans="1:16" ht="15" hidden="1">
      <c r="A206" s="99"/>
      <c r="B206" s="58" t="str">
        <f>IF(OR((B205="~"),(C206="~")),"~","")</f>
        <v>~</v>
      </c>
      <c r="C206" s="58" t="s">
        <v>332</v>
      </c>
      <c r="E206" s="85">
        <v>0</v>
      </c>
      <c r="F206" s="85"/>
      <c r="G206" s="85">
        <v>0</v>
      </c>
      <c r="H206" s="85">
        <v>0</v>
      </c>
      <c r="I206" s="85">
        <v>0</v>
      </c>
      <c r="J206" s="85">
        <v>0</v>
      </c>
      <c r="K206" s="85">
        <v>0</v>
      </c>
      <c r="L206" s="85">
        <v>0</v>
      </c>
      <c r="M206" s="85">
        <v>0</v>
      </c>
      <c r="N206" s="85">
        <v>0</v>
      </c>
      <c r="O206" s="85">
        <v>0</v>
      </c>
      <c r="P206" s="85">
        <v>0</v>
      </c>
    </row>
    <row r="207" spans="1:16" ht="15" hidden="1">
      <c r="A207" s="99"/>
      <c r="B207" s="58" t="str">
        <f>IF(OR((B205="~"),(C207="~")),"~","")</f>
        <v>~</v>
      </c>
      <c r="C207" s="58" t="s">
        <v>332</v>
      </c>
      <c r="E207" s="85">
        <v>0</v>
      </c>
      <c r="F207" s="85"/>
      <c r="G207" s="85">
        <v>0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  <c r="M207" s="85">
        <v>0</v>
      </c>
      <c r="N207" s="85">
        <v>0</v>
      </c>
      <c r="O207" s="85">
        <v>0</v>
      </c>
      <c r="P207" s="85">
        <v>0</v>
      </c>
    </row>
    <row r="208" spans="1:16" ht="15" hidden="1">
      <c r="A208" s="99"/>
      <c r="B208" s="58" t="str">
        <f>IF(OR((B205="~"),(C208="~")),"~","")</f>
        <v>~</v>
      </c>
      <c r="C208" s="58" t="s">
        <v>332</v>
      </c>
      <c r="E208" s="85">
        <v>0</v>
      </c>
      <c r="F208" s="85"/>
      <c r="G208" s="85">
        <v>0</v>
      </c>
      <c r="H208" s="85">
        <v>0</v>
      </c>
      <c r="I208" s="85">
        <v>0</v>
      </c>
      <c r="J208" s="85">
        <v>0</v>
      </c>
      <c r="K208" s="85">
        <v>0</v>
      </c>
      <c r="L208" s="85">
        <v>0</v>
      </c>
      <c r="M208" s="85">
        <v>0</v>
      </c>
      <c r="N208" s="85">
        <v>0</v>
      </c>
      <c r="O208" s="85">
        <v>0</v>
      </c>
      <c r="P208" s="85">
        <v>0</v>
      </c>
    </row>
    <row r="209" spans="1:16" ht="15" hidden="1">
      <c r="A209" s="99"/>
      <c r="B209" s="58" t="str">
        <f>IF(OR((B205="~"),(C209="~")),"~","")</f>
        <v>~</v>
      </c>
      <c r="C209" s="58" t="s">
        <v>332</v>
      </c>
      <c r="E209" s="85">
        <v>0</v>
      </c>
      <c r="F209" s="85"/>
      <c r="G209" s="85">
        <v>0</v>
      </c>
      <c r="H209" s="85">
        <v>0</v>
      </c>
      <c r="I209" s="85">
        <v>0</v>
      </c>
      <c r="J209" s="85">
        <v>0</v>
      </c>
      <c r="K209" s="85">
        <v>0</v>
      </c>
      <c r="L209" s="85">
        <v>0</v>
      </c>
      <c r="M209" s="85">
        <v>0</v>
      </c>
      <c r="N209" s="85">
        <v>0</v>
      </c>
      <c r="O209" s="85">
        <v>0</v>
      </c>
      <c r="P209" s="85">
        <v>0</v>
      </c>
    </row>
    <row r="210" spans="1:16" ht="15" hidden="1">
      <c r="A210" s="99"/>
      <c r="B210" s="58" t="str">
        <f>IF(OR((B205="~"),(C210="~")),"~","")</f>
        <v>~</v>
      </c>
      <c r="C210" s="58" t="s">
        <v>332</v>
      </c>
      <c r="E210" s="85">
        <v>0</v>
      </c>
      <c r="F210" s="85"/>
      <c r="G210" s="85">
        <v>0</v>
      </c>
      <c r="H210" s="85">
        <v>0</v>
      </c>
      <c r="I210" s="85">
        <v>0</v>
      </c>
      <c r="J210" s="85">
        <v>0</v>
      </c>
      <c r="K210" s="85">
        <v>0</v>
      </c>
      <c r="L210" s="85">
        <v>0</v>
      </c>
      <c r="M210" s="85">
        <v>0</v>
      </c>
      <c r="N210" s="85">
        <v>0</v>
      </c>
      <c r="O210" s="85">
        <v>0</v>
      </c>
      <c r="P210" s="85">
        <v>0</v>
      </c>
    </row>
    <row r="211" spans="1:16" ht="15" hidden="1">
      <c r="A211" s="99"/>
      <c r="B211" s="58" t="str">
        <f>IF(OR((B205="~"),(C211="~")),"~","")</f>
        <v>~</v>
      </c>
      <c r="C211" s="58" t="s">
        <v>332</v>
      </c>
      <c r="E211" s="85">
        <v>0</v>
      </c>
      <c r="F211" s="85"/>
      <c r="G211" s="85">
        <v>0</v>
      </c>
      <c r="H211" s="85">
        <v>0</v>
      </c>
      <c r="I211" s="85">
        <v>0</v>
      </c>
      <c r="J211" s="85">
        <v>0</v>
      </c>
      <c r="K211" s="85">
        <v>0</v>
      </c>
      <c r="L211" s="85">
        <v>0</v>
      </c>
      <c r="M211" s="85">
        <v>0</v>
      </c>
      <c r="N211" s="85">
        <v>0</v>
      </c>
      <c r="O211" s="85">
        <v>0</v>
      </c>
      <c r="P211" s="85">
        <v>0</v>
      </c>
    </row>
    <row r="212" spans="1:16" hidden="1">
      <c r="A212" s="100"/>
      <c r="B212" s="66" t="str">
        <f>IF(OR((B205="~"),(C212="~")),"~","")</f>
        <v>~</v>
      </c>
      <c r="C212" s="66" t="str">
        <f>IF(B205="~","~","Sub-total")</f>
        <v>~</v>
      </c>
      <c r="D212" s="66"/>
      <c r="E212" s="91">
        <f>SUM(E206:E211)</f>
        <v>0</v>
      </c>
      <c r="F212" s="91"/>
      <c r="G212" s="91">
        <f t="shared" ref="G212:P212" si="57">SUM(G206:G211)</f>
        <v>0</v>
      </c>
      <c r="H212" s="91">
        <f t="shared" si="57"/>
        <v>0</v>
      </c>
      <c r="I212" s="91">
        <f t="shared" si="57"/>
        <v>0</v>
      </c>
      <c r="J212" s="91">
        <f t="shared" si="57"/>
        <v>0</v>
      </c>
      <c r="K212" s="91">
        <f t="shared" si="57"/>
        <v>0</v>
      </c>
      <c r="L212" s="91">
        <f t="shared" si="57"/>
        <v>0</v>
      </c>
      <c r="M212" s="91">
        <f t="shared" si="57"/>
        <v>0</v>
      </c>
      <c r="N212" s="91">
        <f t="shared" si="57"/>
        <v>0</v>
      </c>
      <c r="O212" s="91">
        <f t="shared" si="57"/>
        <v>0</v>
      </c>
      <c r="P212" s="91">
        <f t="shared" si="57"/>
        <v>0</v>
      </c>
    </row>
    <row r="213" spans="1:16" hidden="1">
      <c r="A213" s="99"/>
      <c r="B213" s="58" t="str">
        <f>IF(OR((B205="~"),(C213="~")),"~","")</f>
        <v>~</v>
      </c>
    </row>
    <row r="214" spans="1:16" hidden="1">
      <c r="A214" s="99"/>
      <c r="B214" s="58" t="s">
        <v>332</v>
      </c>
      <c r="C214" s="80"/>
    </row>
    <row r="215" spans="1:16" ht="15" hidden="1">
      <c r="A215" s="99"/>
      <c r="B215" s="58" t="str">
        <f>IF(OR((B214="~"),(C215="~")),"~","")</f>
        <v>~</v>
      </c>
      <c r="C215" s="58" t="s">
        <v>332</v>
      </c>
      <c r="E215" s="85">
        <v>0</v>
      </c>
      <c r="F215" s="85"/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  <c r="M215" s="85">
        <v>0</v>
      </c>
      <c r="N215" s="85">
        <v>0</v>
      </c>
      <c r="O215" s="85">
        <v>0</v>
      </c>
      <c r="P215" s="85">
        <v>0</v>
      </c>
    </row>
    <row r="216" spans="1:16" ht="15" hidden="1">
      <c r="A216" s="99"/>
      <c r="B216" s="58" t="str">
        <f>IF(OR((B214="~"),(C216="~")),"~","")</f>
        <v>~</v>
      </c>
      <c r="C216" s="58" t="s">
        <v>332</v>
      </c>
      <c r="E216" s="85">
        <v>0</v>
      </c>
      <c r="F216" s="85"/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  <c r="M216" s="85">
        <v>0</v>
      </c>
      <c r="N216" s="85">
        <v>0</v>
      </c>
      <c r="O216" s="85">
        <v>0</v>
      </c>
      <c r="P216" s="85">
        <v>0</v>
      </c>
    </row>
    <row r="217" spans="1:16" ht="15" hidden="1">
      <c r="A217" s="99"/>
      <c r="B217" s="58" t="str">
        <f>IF(OR((B214="~"),(C217="~")),"~","")</f>
        <v>~</v>
      </c>
      <c r="C217" s="58" t="s">
        <v>332</v>
      </c>
      <c r="E217" s="85">
        <v>0</v>
      </c>
      <c r="F217" s="85"/>
      <c r="G217" s="85">
        <v>0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  <c r="M217" s="85">
        <v>0</v>
      </c>
      <c r="N217" s="85">
        <v>0</v>
      </c>
      <c r="O217" s="85">
        <v>0</v>
      </c>
      <c r="P217" s="85">
        <v>0</v>
      </c>
    </row>
    <row r="218" spans="1:16" ht="15" hidden="1">
      <c r="A218" s="99"/>
      <c r="B218" s="58" t="str">
        <f>IF(OR((B214="~"),(C218="~")),"~","")</f>
        <v>~</v>
      </c>
      <c r="C218" s="58" t="s">
        <v>332</v>
      </c>
      <c r="E218" s="85">
        <v>0</v>
      </c>
      <c r="F218" s="85"/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  <c r="M218" s="85">
        <v>0</v>
      </c>
      <c r="N218" s="85">
        <v>0</v>
      </c>
      <c r="O218" s="85">
        <v>0</v>
      </c>
      <c r="P218" s="85">
        <v>0</v>
      </c>
    </row>
    <row r="219" spans="1:16" ht="15" hidden="1">
      <c r="A219" s="99"/>
      <c r="B219" s="58" t="str">
        <f>IF(OR((B214="~"),(C219="~")),"~","")</f>
        <v>~</v>
      </c>
      <c r="C219" s="58" t="s">
        <v>332</v>
      </c>
      <c r="E219" s="85">
        <v>0</v>
      </c>
      <c r="F219" s="85"/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  <c r="M219" s="85">
        <v>0</v>
      </c>
      <c r="N219" s="85">
        <v>0</v>
      </c>
      <c r="O219" s="85">
        <v>0</v>
      </c>
      <c r="P219" s="85">
        <v>0</v>
      </c>
    </row>
    <row r="220" spans="1:16" ht="15" hidden="1">
      <c r="A220" s="99"/>
      <c r="B220" s="58" t="str">
        <f>IF(OR((B214="~"),(C220="~")),"~","")</f>
        <v>~</v>
      </c>
      <c r="C220" s="58" t="s">
        <v>332</v>
      </c>
      <c r="E220" s="85">
        <v>0</v>
      </c>
      <c r="F220" s="85"/>
      <c r="G220" s="85">
        <v>0</v>
      </c>
      <c r="H220" s="85">
        <v>0</v>
      </c>
      <c r="I220" s="85">
        <v>0</v>
      </c>
      <c r="J220" s="85">
        <v>0</v>
      </c>
      <c r="K220" s="85">
        <v>0</v>
      </c>
      <c r="L220" s="85">
        <v>0</v>
      </c>
      <c r="M220" s="85">
        <v>0</v>
      </c>
      <c r="N220" s="85">
        <v>0</v>
      </c>
      <c r="O220" s="85">
        <v>0</v>
      </c>
      <c r="P220" s="85">
        <v>0</v>
      </c>
    </row>
    <row r="221" spans="1:16" hidden="1">
      <c r="A221" s="100"/>
      <c r="B221" s="66" t="str">
        <f>IF(OR((B214="~"),(C221="~")),"~","")</f>
        <v>~</v>
      </c>
      <c r="C221" s="66" t="str">
        <f>IF(B214="~","~","Sub-total")</f>
        <v>~</v>
      </c>
      <c r="D221" s="66"/>
      <c r="E221" s="91">
        <f>SUM(E215:E220)</f>
        <v>0</v>
      </c>
      <c r="F221" s="91"/>
      <c r="G221" s="91">
        <f t="shared" ref="G221:P221" si="58">SUM(G215:G220)</f>
        <v>0</v>
      </c>
      <c r="H221" s="91">
        <f t="shared" si="58"/>
        <v>0</v>
      </c>
      <c r="I221" s="91">
        <f t="shared" si="58"/>
        <v>0</v>
      </c>
      <c r="J221" s="91">
        <f t="shared" si="58"/>
        <v>0</v>
      </c>
      <c r="K221" s="91">
        <f t="shared" si="58"/>
        <v>0</v>
      </c>
      <c r="L221" s="91">
        <f t="shared" si="58"/>
        <v>0</v>
      </c>
      <c r="M221" s="91">
        <f t="shared" si="58"/>
        <v>0</v>
      </c>
      <c r="N221" s="91">
        <f t="shared" si="58"/>
        <v>0</v>
      </c>
      <c r="O221" s="91">
        <f t="shared" si="58"/>
        <v>0</v>
      </c>
      <c r="P221" s="91">
        <f t="shared" si="58"/>
        <v>0</v>
      </c>
    </row>
    <row r="222" spans="1:16" hidden="1">
      <c r="A222" s="99"/>
      <c r="B222" s="58" t="str">
        <f>IF(OR((B214="~"),(C222="~")),"~","")</f>
        <v>~</v>
      </c>
    </row>
    <row r="223" spans="1:16" hidden="1">
      <c r="A223" s="99"/>
      <c r="B223" s="58" t="s">
        <v>332</v>
      </c>
      <c r="C223" s="80"/>
    </row>
    <row r="224" spans="1:16" ht="15" hidden="1">
      <c r="A224" s="99"/>
      <c r="B224" s="58" t="str">
        <f>IF(OR((B223="~"),(C224="~")),"~","")</f>
        <v>~</v>
      </c>
      <c r="C224" s="58" t="s">
        <v>332</v>
      </c>
      <c r="E224" s="85">
        <v>0</v>
      </c>
      <c r="F224" s="85"/>
      <c r="G224" s="85">
        <v>0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  <c r="M224" s="85">
        <v>0</v>
      </c>
      <c r="N224" s="85">
        <v>0</v>
      </c>
      <c r="O224" s="85">
        <v>0</v>
      </c>
      <c r="P224" s="85">
        <v>0</v>
      </c>
    </row>
    <row r="225" spans="1:16" ht="15" hidden="1">
      <c r="A225" s="99"/>
      <c r="B225" s="58" t="str">
        <f>IF(OR((B223="~"),(C225="~")),"~","")</f>
        <v>~</v>
      </c>
      <c r="C225" s="58" t="s">
        <v>332</v>
      </c>
      <c r="E225" s="85">
        <v>0</v>
      </c>
      <c r="F225" s="85"/>
      <c r="G225" s="85">
        <v>0</v>
      </c>
      <c r="H225" s="85">
        <v>0</v>
      </c>
      <c r="I225" s="85">
        <v>0</v>
      </c>
      <c r="J225" s="85">
        <v>0</v>
      </c>
      <c r="K225" s="85">
        <v>0</v>
      </c>
      <c r="L225" s="85">
        <v>0</v>
      </c>
      <c r="M225" s="85">
        <v>0</v>
      </c>
      <c r="N225" s="85">
        <v>0</v>
      </c>
      <c r="O225" s="85">
        <v>0</v>
      </c>
      <c r="P225" s="85">
        <v>0</v>
      </c>
    </row>
    <row r="226" spans="1:16" ht="15" hidden="1">
      <c r="A226" s="99"/>
      <c r="B226" s="58" t="str">
        <f>IF(OR((B223="~"),(C226="~")),"~","")</f>
        <v>~</v>
      </c>
      <c r="C226" s="58" t="s">
        <v>332</v>
      </c>
      <c r="E226" s="85">
        <v>0</v>
      </c>
      <c r="F226" s="85"/>
      <c r="G226" s="85">
        <v>0</v>
      </c>
      <c r="H226" s="85">
        <v>0</v>
      </c>
      <c r="I226" s="85">
        <v>0</v>
      </c>
      <c r="J226" s="85">
        <v>0</v>
      </c>
      <c r="K226" s="85">
        <v>0</v>
      </c>
      <c r="L226" s="85">
        <v>0</v>
      </c>
      <c r="M226" s="85">
        <v>0</v>
      </c>
      <c r="N226" s="85">
        <v>0</v>
      </c>
      <c r="O226" s="85">
        <v>0</v>
      </c>
      <c r="P226" s="85">
        <v>0</v>
      </c>
    </row>
    <row r="227" spans="1:16" ht="15" hidden="1">
      <c r="A227" s="99"/>
      <c r="B227" s="58" t="str">
        <f>IF(OR((B223="~"),(C227="~")),"~","")</f>
        <v>~</v>
      </c>
      <c r="C227" s="58" t="s">
        <v>332</v>
      </c>
      <c r="E227" s="85">
        <v>0</v>
      </c>
      <c r="F227" s="85"/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  <c r="M227" s="85">
        <v>0</v>
      </c>
      <c r="N227" s="85">
        <v>0</v>
      </c>
      <c r="O227" s="85">
        <v>0</v>
      </c>
      <c r="P227" s="85">
        <v>0</v>
      </c>
    </row>
    <row r="228" spans="1:16" ht="15" hidden="1">
      <c r="A228" s="99"/>
      <c r="B228" s="58" t="str">
        <f>IF(OR((B223="~"),(C228="~")),"~","")</f>
        <v>~</v>
      </c>
      <c r="C228" s="58" t="s">
        <v>332</v>
      </c>
      <c r="E228" s="85">
        <v>0</v>
      </c>
      <c r="F228" s="85"/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  <c r="M228" s="85">
        <v>0</v>
      </c>
      <c r="N228" s="85">
        <v>0</v>
      </c>
      <c r="O228" s="85">
        <v>0</v>
      </c>
      <c r="P228" s="85">
        <v>0</v>
      </c>
    </row>
    <row r="229" spans="1:16" ht="15" hidden="1">
      <c r="A229" s="99"/>
      <c r="B229" s="58" t="str">
        <f>IF(OR((B223="~"),(C229="~")),"~","")</f>
        <v>~</v>
      </c>
      <c r="C229" s="58" t="s">
        <v>332</v>
      </c>
      <c r="E229" s="85">
        <v>0</v>
      </c>
      <c r="F229" s="85"/>
      <c r="G229" s="85">
        <v>0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  <c r="M229" s="85">
        <v>0</v>
      </c>
      <c r="N229" s="85">
        <v>0</v>
      </c>
      <c r="O229" s="85">
        <v>0</v>
      </c>
      <c r="P229" s="85">
        <v>0</v>
      </c>
    </row>
    <row r="230" spans="1:16" hidden="1">
      <c r="A230" s="100"/>
      <c r="B230" s="66" t="str">
        <f>IF(OR((B223="~"),(C230="~")),"~","")</f>
        <v>~</v>
      </c>
      <c r="C230" s="66" t="str">
        <f>IF(B223="~","~","Sub-total")</f>
        <v>~</v>
      </c>
      <c r="D230" s="66"/>
      <c r="E230" s="91">
        <f>SUM(E224:E229)</f>
        <v>0</v>
      </c>
      <c r="F230" s="91"/>
      <c r="G230" s="91">
        <f t="shared" ref="G230:P230" si="59">SUM(G224:G229)</f>
        <v>0</v>
      </c>
      <c r="H230" s="91">
        <f t="shared" si="59"/>
        <v>0</v>
      </c>
      <c r="I230" s="91">
        <f t="shared" si="59"/>
        <v>0</v>
      </c>
      <c r="J230" s="91">
        <f t="shared" si="59"/>
        <v>0</v>
      </c>
      <c r="K230" s="91">
        <f t="shared" si="59"/>
        <v>0</v>
      </c>
      <c r="L230" s="91">
        <f t="shared" si="59"/>
        <v>0</v>
      </c>
      <c r="M230" s="91">
        <f t="shared" si="59"/>
        <v>0</v>
      </c>
      <c r="N230" s="91">
        <f t="shared" si="59"/>
        <v>0</v>
      </c>
      <c r="O230" s="91">
        <f t="shared" si="59"/>
        <v>0</v>
      </c>
      <c r="P230" s="91">
        <f t="shared" si="59"/>
        <v>0</v>
      </c>
    </row>
    <row r="231" spans="1:16" hidden="1">
      <c r="A231" s="99"/>
      <c r="B231" s="58" t="str">
        <f>IF(OR((B223="~"),(C231="~")),"~","")</f>
        <v>~</v>
      </c>
    </row>
    <row r="232" spans="1:16" hidden="1">
      <c r="A232" s="99"/>
      <c r="B232" s="58" t="s">
        <v>332</v>
      </c>
      <c r="C232" s="80"/>
    </row>
    <row r="233" spans="1:16" ht="15" hidden="1">
      <c r="A233" s="99"/>
      <c r="B233" s="58" t="str">
        <f>IF(OR((B232="~"),(C233="~")),"~","")</f>
        <v>~</v>
      </c>
      <c r="C233" s="58" t="s">
        <v>332</v>
      </c>
      <c r="E233" s="85">
        <v>0</v>
      </c>
      <c r="F233" s="85"/>
      <c r="G233" s="85">
        <v>0</v>
      </c>
      <c r="H233" s="85">
        <v>0</v>
      </c>
      <c r="I233" s="85">
        <v>0</v>
      </c>
      <c r="J233" s="85">
        <v>0</v>
      </c>
      <c r="K233" s="85">
        <v>0</v>
      </c>
      <c r="L233" s="85">
        <v>0</v>
      </c>
      <c r="M233" s="85">
        <v>0</v>
      </c>
      <c r="N233" s="85">
        <v>0</v>
      </c>
      <c r="O233" s="85">
        <v>0</v>
      </c>
      <c r="P233" s="85">
        <v>0</v>
      </c>
    </row>
    <row r="234" spans="1:16" ht="15" hidden="1">
      <c r="A234" s="99"/>
      <c r="B234" s="58" t="str">
        <f>IF(OR((B232="~"),(C234="~")),"~","")</f>
        <v>~</v>
      </c>
      <c r="C234" s="58" t="s">
        <v>332</v>
      </c>
      <c r="E234" s="85">
        <v>0</v>
      </c>
      <c r="F234" s="85"/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  <c r="M234" s="85">
        <v>0</v>
      </c>
      <c r="N234" s="85">
        <v>0</v>
      </c>
      <c r="O234" s="85">
        <v>0</v>
      </c>
      <c r="P234" s="85">
        <v>0</v>
      </c>
    </row>
    <row r="235" spans="1:16" ht="15" hidden="1">
      <c r="A235" s="99"/>
      <c r="B235" s="58" t="str">
        <f>IF(OR((B232="~"),(C235="~")),"~","")</f>
        <v>~</v>
      </c>
      <c r="C235" s="58" t="s">
        <v>332</v>
      </c>
      <c r="E235" s="85">
        <v>0</v>
      </c>
      <c r="F235" s="85"/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  <c r="M235" s="85">
        <v>0</v>
      </c>
      <c r="N235" s="85">
        <v>0</v>
      </c>
      <c r="O235" s="85">
        <v>0</v>
      </c>
      <c r="P235" s="85">
        <v>0</v>
      </c>
    </row>
    <row r="236" spans="1:16" ht="15" hidden="1">
      <c r="A236" s="99"/>
      <c r="B236" s="58" t="str">
        <f>IF(OR((B232="~"),(C236="~")),"~","")</f>
        <v>~</v>
      </c>
      <c r="C236" s="58" t="s">
        <v>332</v>
      </c>
      <c r="E236" s="85">
        <v>0</v>
      </c>
      <c r="F236" s="85"/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L236" s="85">
        <v>0</v>
      </c>
      <c r="M236" s="85">
        <v>0</v>
      </c>
      <c r="N236" s="85">
        <v>0</v>
      </c>
      <c r="O236" s="85">
        <v>0</v>
      </c>
      <c r="P236" s="85">
        <v>0</v>
      </c>
    </row>
    <row r="237" spans="1:16" ht="15" hidden="1">
      <c r="A237" s="99"/>
      <c r="B237" s="58" t="str">
        <f>IF(OR((B232="~"),(C237="~")),"~","")</f>
        <v>~</v>
      </c>
      <c r="C237" s="58" t="s">
        <v>332</v>
      </c>
      <c r="E237" s="85">
        <v>0</v>
      </c>
      <c r="F237" s="85"/>
      <c r="G237" s="85">
        <v>0</v>
      </c>
      <c r="H237" s="85">
        <v>0</v>
      </c>
      <c r="I237" s="85">
        <v>0</v>
      </c>
      <c r="J237" s="85">
        <v>0</v>
      </c>
      <c r="K237" s="85">
        <v>0</v>
      </c>
      <c r="L237" s="85">
        <v>0</v>
      </c>
      <c r="M237" s="85">
        <v>0</v>
      </c>
      <c r="N237" s="85">
        <v>0</v>
      </c>
      <c r="O237" s="85">
        <v>0</v>
      </c>
      <c r="P237" s="85">
        <v>0</v>
      </c>
    </row>
    <row r="238" spans="1:16" ht="15" hidden="1">
      <c r="A238" s="99"/>
      <c r="B238" s="58" t="str">
        <f>IF(OR((B232="~"),(C238="~")),"~","")</f>
        <v>~</v>
      </c>
      <c r="C238" s="58" t="s">
        <v>332</v>
      </c>
      <c r="E238" s="85">
        <v>0</v>
      </c>
      <c r="F238" s="85"/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  <c r="M238" s="85">
        <v>0</v>
      </c>
      <c r="N238" s="85">
        <v>0</v>
      </c>
      <c r="O238" s="85">
        <v>0</v>
      </c>
      <c r="P238" s="85">
        <v>0</v>
      </c>
    </row>
    <row r="239" spans="1:16" hidden="1">
      <c r="A239" s="100"/>
      <c r="B239" s="66" t="str">
        <f>IF(OR((B232="~"),(C239="~")),"~","")</f>
        <v>~</v>
      </c>
      <c r="C239" s="66" t="str">
        <f>IF(B232="~","~","Sub-total")</f>
        <v>~</v>
      </c>
      <c r="D239" s="66"/>
      <c r="E239" s="91">
        <f>SUM(E233:E238)</f>
        <v>0</v>
      </c>
      <c r="F239" s="91"/>
      <c r="G239" s="91">
        <f t="shared" ref="G239:P239" si="60">SUM(G233:G238)</f>
        <v>0</v>
      </c>
      <c r="H239" s="91">
        <f t="shared" si="60"/>
        <v>0</v>
      </c>
      <c r="I239" s="91">
        <f t="shared" si="60"/>
        <v>0</v>
      </c>
      <c r="J239" s="91">
        <f t="shared" si="60"/>
        <v>0</v>
      </c>
      <c r="K239" s="91">
        <f t="shared" si="60"/>
        <v>0</v>
      </c>
      <c r="L239" s="91">
        <f t="shared" si="60"/>
        <v>0</v>
      </c>
      <c r="M239" s="91">
        <f t="shared" si="60"/>
        <v>0</v>
      </c>
      <c r="N239" s="91">
        <f t="shared" si="60"/>
        <v>0</v>
      </c>
      <c r="O239" s="91">
        <f t="shared" si="60"/>
        <v>0</v>
      </c>
      <c r="P239" s="91">
        <f t="shared" si="60"/>
        <v>0</v>
      </c>
    </row>
    <row r="240" spans="1:16" hidden="1">
      <c r="A240" s="99"/>
      <c r="B240" s="58" t="str">
        <f>IF(OR((B232="~"),(C240="~")),"~","")</f>
        <v>~</v>
      </c>
    </row>
    <row r="241" spans="1:16" hidden="1">
      <c r="A241" s="99"/>
      <c r="B241" s="58" t="s">
        <v>332</v>
      </c>
      <c r="C241" s="80"/>
    </row>
    <row r="242" spans="1:16" ht="15" hidden="1">
      <c r="A242" s="99"/>
      <c r="B242" s="58" t="str">
        <f>IF(OR((B241="~"),(C242="~")),"~","")</f>
        <v>~</v>
      </c>
      <c r="C242" s="58" t="s">
        <v>332</v>
      </c>
      <c r="E242" s="85">
        <v>0</v>
      </c>
      <c r="F242" s="85"/>
      <c r="G242" s="85">
        <v>0</v>
      </c>
      <c r="H242" s="85">
        <v>0</v>
      </c>
      <c r="I242" s="85">
        <v>0</v>
      </c>
      <c r="J242" s="85">
        <v>0</v>
      </c>
      <c r="K242" s="85">
        <v>0</v>
      </c>
      <c r="L242" s="85">
        <v>0</v>
      </c>
      <c r="M242" s="85">
        <v>0</v>
      </c>
      <c r="N242" s="85">
        <v>0</v>
      </c>
      <c r="O242" s="85">
        <v>0</v>
      </c>
      <c r="P242" s="85">
        <v>0</v>
      </c>
    </row>
    <row r="243" spans="1:16" ht="15" hidden="1">
      <c r="A243" s="99"/>
      <c r="B243" s="58" t="str">
        <f>IF(OR((B241="~"),(C243="~")),"~","")</f>
        <v>~</v>
      </c>
      <c r="C243" s="58" t="s">
        <v>332</v>
      </c>
      <c r="E243" s="85">
        <v>0</v>
      </c>
      <c r="F243" s="85"/>
      <c r="G243" s="85">
        <v>0</v>
      </c>
      <c r="H243" s="85">
        <v>0</v>
      </c>
      <c r="I243" s="85">
        <v>0</v>
      </c>
      <c r="J243" s="85">
        <v>0</v>
      </c>
      <c r="K243" s="85">
        <v>0</v>
      </c>
      <c r="L243" s="85">
        <v>0</v>
      </c>
      <c r="M243" s="85">
        <v>0</v>
      </c>
      <c r="N243" s="85">
        <v>0</v>
      </c>
      <c r="O243" s="85">
        <v>0</v>
      </c>
      <c r="P243" s="85">
        <v>0</v>
      </c>
    </row>
    <row r="244" spans="1:16" ht="15" hidden="1">
      <c r="A244" s="99"/>
      <c r="B244" s="58" t="str">
        <f>IF(OR((B241="~"),(C244="~")),"~","")</f>
        <v>~</v>
      </c>
      <c r="C244" s="58" t="s">
        <v>332</v>
      </c>
      <c r="E244" s="85">
        <v>0</v>
      </c>
      <c r="F244" s="85"/>
      <c r="G244" s="85">
        <v>0</v>
      </c>
      <c r="H244" s="85">
        <v>0</v>
      </c>
      <c r="I244" s="85">
        <v>0</v>
      </c>
      <c r="J244" s="85">
        <v>0</v>
      </c>
      <c r="K244" s="85">
        <v>0</v>
      </c>
      <c r="L244" s="85">
        <v>0</v>
      </c>
      <c r="M244" s="85">
        <v>0</v>
      </c>
      <c r="N244" s="85">
        <v>0</v>
      </c>
      <c r="O244" s="85">
        <v>0</v>
      </c>
      <c r="P244" s="85">
        <v>0</v>
      </c>
    </row>
    <row r="245" spans="1:16" ht="15" hidden="1">
      <c r="A245" s="99"/>
      <c r="B245" s="58" t="str">
        <f>IF(OR((B241="~"),(C245="~")),"~","")</f>
        <v>~</v>
      </c>
      <c r="C245" s="58" t="s">
        <v>332</v>
      </c>
      <c r="E245" s="85">
        <v>0</v>
      </c>
      <c r="F245" s="85"/>
      <c r="G245" s="85">
        <v>0</v>
      </c>
      <c r="H245" s="85">
        <v>0</v>
      </c>
      <c r="I245" s="85">
        <v>0</v>
      </c>
      <c r="J245" s="85">
        <v>0</v>
      </c>
      <c r="K245" s="85">
        <v>0</v>
      </c>
      <c r="L245" s="85">
        <v>0</v>
      </c>
      <c r="M245" s="85">
        <v>0</v>
      </c>
      <c r="N245" s="85">
        <v>0</v>
      </c>
      <c r="O245" s="85">
        <v>0</v>
      </c>
      <c r="P245" s="85">
        <v>0</v>
      </c>
    </row>
    <row r="246" spans="1:16" ht="15" hidden="1">
      <c r="A246" s="99"/>
      <c r="B246" s="58" t="str">
        <f>IF(OR((B241="~"),(C246="~")),"~","")</f>
        <v>~</v>
      </c>
      <c r="C246" s="58" t="s">
        <v>332</v>
      </c>
      <c r="E246" s="85">
        <v>0</v>
      </c>
      <c r="F246" s="85"/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L246" s="85">
        <v>0</v>
      </c>
      <c r="M246" s="85">
        <v>0</v>
      </c>
      <c r="N246" s="85">
        <v>0</v>
      </c>
      <c r="O246" s="85">
        <v>0</v>
      </c>
      <c r="P246" s="85">
        <v>0</v>
      </c>
    </row>
    <row r="247" spans="1:16" ht="15" hidden="1">
      <c r="A247" s="99"/>
      <c r="B247" s="58" t="str">
        <f>IF(OR((B241="~"),(C247="~")),"~","")</f>
        <v>~</v>
      </c>
      <c r="C247" s="58" t="s">
        <v>332</v>
      </c>
      <c r="E247" s="85">
        <v>0</v>
      </c>
      <c r="F247" s="85"/>
      <c r="G247" s="85">
        <v>0</v>
      </c>
      <c r="H247" s="85">
        <v>0</v>
      </c>
      <c r="I247" s="85">
        <v>0</v>
      </c>
      <c r="J247" s="85">
        <v>0</v>
      </c>
      <c r="K247" s="85">
        <v>0</v>
      </c>
      <c r="L247" s="85">
        <v>0</v>
      </c>
      <c r="M247" s="85">
        <v>0</v>
      </c>
      <c r="N247" s="85">
        <v>0</v>
      </c>
      <c r="O247" s="85">
        <v>0</v>
      </c>
      <c r="P247" s="85">
        <v>0</v>
      </c>
    </row>
    <row r="248" spans="1:16" hidden="1">
      <c r="A248" s="100"/>
      <c r="B248" s="66" t="str">
        <f>IF(OR((B241="~"),(C248="~")),"~","")</f>
        <v>~</v>
      </c>
      <c r="C248" s="66" t="str">
        <f>IF(B241="~","~","Sub-total")</f>
        <v>~</v>
      </c>
      <c r="D248" s="66"/>
      <c r="E248" s="91">
        <f>SUM(E242:E247)</f>
        <v>0</v>
      </c>
      <c r="F248" s="91"/>
      <c r="G248" s="91">
        <f t="shared" ref="G248:P248" si="61">SUM(G242:G247)</f>
        <v>0</v>
      </c>
      <c r="H248" s="91">
        <f t="shared" si="61"/>
        <v>0</v>
      </c>
      <c r="I248" s="91">
        <f t="shared" si="61"/>
        <v>0</v>
      </c>
      <c r="J248" s="91">
        <f t="shared" si="61"/>
        <v>0</v>
      </c>
      <c r="K248" s="91">
        <f t="shared" si="61"/>
        <v>0</v>
      </c>
      <c r="L248" s="91">
        <f t="shared" si="61"/>
        <v>0</v>
      </c>
      <c r="M248" s="91">
        <f t="shared" si="61"/>
        <v>0</v>
      </c>
      <c r="N248" s="91">
        <f t="shared" si="61"/>
        <v>0</v>
      </c>
      <c r="O248" s="91">
        <f t="shared" si="61"/>
        <v>0</v>
      </c>
      <c r="P248" s="91">
        <f t="shared" si="61"/>
        <v>0</v>
      </c>
    </row>
    <row r="249" spans="1:16" hidden="1">
      <c r="A249" s="99"/>
      <c r="B249" s="58" t="str">
        <f>IF(OR((B241="~"),(C249="~")),"~","")</f>
        <v>~</v>
      </c>
    </row>
    <row r="250" spans="1:16" hidden="1">
      <c r="A250" s="99"/>
      <c r="B250" s="58" t="s">
        <v>332</v>
      </c>
      <c r="C250" s="80"/>
    </row>
    <row r="251" spans="1:16" ht="15" hidden="1">
      <c r="A251" s="99"/>
      <c r="B251" s="58" t="str">
        <f>IF(OR((B250="~"),(C251="~")),"~","")</f>
        <v>~</v>
      </c>
      <c r="C251" s="58" t="s">
        <v>332</v>
      </c>
      <c r="E251" s="85">
        <v>0</v>
      </c>
      <c r="F251" s="85"/>
      <c r="G251" s="85">
        <v>0</v>
      </c>
      <c r="H251" s="85">
        <v>0</v>
      </c>
      <c r="I251" s="85">
        <v>0</v>
      </c>
      <c r="J251" s="85">
        <v>0</v>
      </c>
      <c r="K251" s="85">
        <v>0</v>
      </c>
      <c r="L251" s="85">
        <v>0</v>
      </c>
      <c r="M251" s="85">
        <v>0</v>
      </c>
      <c r="N251" s="85">
        <v>0</v>
      </c>
      <c r="O251" s="85">
        <v>0</v>
      </c>
      <c r="P251" s="85">
        <v>0</v>
      </c>
    </row>
    <row r="252" spans="1:16" ht="15" hidden="1">
      <c r="A252" s="99"/>
      <c r="B252" s="58" t="str">
        <f>IF(OR((B250="~"),(C252="~")),"~","")</f>
        <v>~</v>
      </c>
      <c r="C252" s="58" t="s">
        <v>332</v>
      </c>
      <c r="E252" s="85">
        <v>0</v>
      </c>
      <c r="F252" s="85"/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  <c r="M252" s="85">
        <v>0</v>
      </c>
      <c r="N252" s="85">
        <v>0</v>
      </c>
      <c r="O252" s="85">
        <v>0</v>
      </c>
      <c r="P252" s="85">
        <v>0</v>
      </c>
    </row>
    <row r="253" spans="1:16" ht="15" hidden="1">
      <c r="A253" s="99"/>
      <c r="B253" s="58" t="str">
        <f>IF(OR((B250="~"),(C253="~")),"~","")</f>
        <v>~</v>
      </c>
      <c r="C253" s="58" t="s">
        <v>332</v>
      </c>
      <c r="E253" s="85">
        <v>0</v>
      </c>
      <c r="F253" s="85"/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L253" s="85">
        <v>0</v>
      </c>
      <c r="M253" s="85">
        <v>0</v>
      </c>
      <c r="N253" s="85">
        <v>0</v>
      </c>
      <c r="O253" s="85">
        <v>0</v>
      </c>
      <c r="P253" s="85">
        <v>0</v>
      </c>
    </row>
    <row r="254" spans="1:16" ht="15" hidden="1">
      <c r="A254" s="99"/>
      <c r="B254" s="58" t="str">
        <f>IF(OR((B250="~"),(C254="~")),"~","")</f>
        <v>~</v>
      </c>
      <c r="C254" s="58" t="s">
        <v>332</v>
      </c>
      <c r="E254" s="85">
        <v>0</v>
      </c>
      <c r="F254" s="85"/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L254" s="85">
        <v>0</v>
      </c>
      <c r="M254" s="85">
        <v>0</v>
      </c>
      <c r="N254" s="85">
        <v>0</v>
      </c>
      <c r="O254" s="85">
        <v>0</v>
      </c>
      <c r="P254" s="85">
        <v>0</v>
      </c>
    </row>
    <row r="255" spans="1:16" ht="15" hidden="1">
      <c r="A255" s="99"/>
      <c r="B255" s="58" t="str">
        <f>IF(OR((B250="~"),(C255="~")),"~","")</f>
        <v>~</v>
      </c>
      <c r="C255" s="58" t="s">
        <v>332</v>
      </c>
      <c r="E255" s="85">
        <v>0</v>
      </c>
      <c r="F255" s="85"/>
      <c r="G255" s="85">
        <v>0</v>
      </c>
      <c r="H255" s="85">
        <v>0</v>
      </c>
      <c r="I255" s="85">
        <v>0</v>
      </c>
      <c r="J255" s="85">
        <v>0</v>
      </c>
      <c r="K255" s="85">
        <v>0</v>
      </c>
      <c r="L255" s="85">
        <v>0</v>
      </c>
      <c r="M255" s="85">
        <v>0</v>
      </c>
      <c r="N255" s="85">
        <v>0</v>
      </c>
      <c r="O255" s="85">
        <v>0</v>
      </c>
      <c r="P255" s="85">
        <v>0</v>
      </c>
    </row>
    <row r="256" spans="1:16" ht="15" hidden="1">
      <c r="A256" s="99"/>
      <c r="B256" s="58" t="str">
        <f>IF(OR((B250="~"),(C256="~")),"~","")</f>
        <v>~</v>
      </c>
      <c r="C256" s="58" t="s">
        <v>332</v>
      </c>
      <c r="E256" s="85">
        <v>0</v>
      </c>
      <c r="F256" s="85"/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L256" s="85">
        <v>0</v>
      </c>
      <c r="M256" s="85">
        <v>0</v>
      </c>
      <c r="N256" s="85">
        <v>0</v>
      </c>
      <c r="O256" s="85">
        <v>0</v>
      </c>
      <c r="P256" s="85">
        <v>0</v>
      </c>
    </row>
    <row r="257" spans="1:16" hidden="1">
      <c r="A257" s="100"/>
      <c r="B257" s="66" t="str">
        <f>IF(OR((B250="~"),(C257="~")),"~","")</f>
        <v>~</v>
      </c>
      <c r="C257" s="66" t="str">
        <f>IF(B250="~","~","Sub-total")</f>
        <v>~</v>
      </c>
      <c r="D257" s="66"/>
      <c r="E257" s="91">
        <f>SUM(E251:E256)</f>
        <v>0</v>
      </c>
      <c r="F257" s="91"/>
      <c r="G257" s="91">
        <f t="shared" ref="G257:P257" si="62">SUM(G251:G256)</f>
        <v>0</v>
      </c>
      <c r="H257" s="91">
        <f t="shared" si="62"/>
        <v>0</v>
      </c>
      <c r="I257" s="91">
        <f t="shared" si="62"/>
        <v>0</v>
      </c>
      <c r="J257" s="91">
        <f t="shared" si="62"/>
        <v>0</v>
      </c>
      <c r="K257" s="91">
        <f t="shared" si="62"/>
        <v>0</v>
      </c>
      <c r="L257" s="91">
        <f t="shared" si="62"/>
        <v>0</v>
      </c>
      <c r="M257" s="91">
        <f t="shared" si="62"/>
        <v>0</v>
      </c>
      <c r="N257" s="91">
        <f t="shared" si="62"/>
        <v>0</v>
      </c>
      <c r="O257" s="91">
        <f t="shared" si="62"/>
        <v>0</v>
      </c>
      <c r="P257" s="91">
        <f t="shared" si="62"/>
        <v>0</v>
      </c>
    </row>
    <row r="258" spans="1:16" hidden="1">
      <c r="A258" s="99"/>
      <c r="B258" s="58" t="str">
        <f>IF(OR((B250="~"),(C258="~")),"~","")</f>
        <v>~</v>
      </c>
    </row>
    <row r="259" spans="1:16" hidden="1">
      <c r="A259" s="99"/>
      <c r="B259" s="58" t="s">
        <v>332</v>
      </c>
      <c r="C259" s="80"/>
    </row>
    <row r="260" spans="1:16" ht="15" hidden="1">
      <c r="A260" s="99"/>
      <c r="B260" s="58" t="str">
        <f>IF(OR((B259="~"),(C260="~")),"~","")</f>
        <v>~</v>
      </c>
      <c r="C260" s="58" t="s">
        <v>332</v>
      </c>
      <c r="E260" s="85">
        <v>0</v>
      </c>
      <c r="F260" s="85"/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L260" s="85">
        <v>0</v>
      </c>
      <c r="M260" s="85">
        <v>0</v>
      </c>
      <c r="N260" s="85">
        <v>0</v>
      </c>
      <c r="O260" s="85">
        <v>0</v>
      </c>
      <c r="P260" s="85">
        <v>0</v>
      </c>
    </row>
    <row r="261" spans="1:16" ht="15" hidden="1">
      <c r="A261" s="99"/>
      <c r="B261" s="58" t="str">
        <f>IF(OR((B259="~"),(C261="~")),"~","")</f>
        <v>~</v>
      </c>
      <c r="C261" s="58" t="s">
        <v>332</v>
      </c>
      <c r="E261" s="85">
        <v>0</v>
      </c>
      <c r="F261" s="85"/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  <c r="M261" s="85">
        <v>0</v>
      </c>
      <c r="N261" s="85">
        <v>0</v>
      </c>
      <c r="O261" s="85">
        <v>0</v>
      </c>
      <c r="P261" s="85">
        <v>0</v>
      </c>
    </row>
    <row r="262" spans="1:16" ht="15" hidden="1">
      <c r="A262" s="99"/>
      <c r="B262" s="58" t="str">
        <f>IF(OR((B259="~"),(C262="~")),"~","")</f>
        <v>~</v>
      </c>
      <c r="C262" s="58" t="s">
        <v>332</v>
      </c>
      <c r="E262" s="85">
        <v>0</v>
      </c>
      <c r="F262" s="85"/>
      <c r="G262" s="85">
        <v>0</v>
      </c>
      <c r="H262" s="85">
        <v>0</v>
      </c>
      <c r="I262" s="85">
        <v>0</v>
      </c>
      <c r="J262" s="85">
        <v>0</v>
      </c>
      <c r="K262" s="85">
        <v>0</v>
      </c>
      <c r="L262" s="85">
        <v>0</v>
      </c>
      <c r="M262" s="85">
        <v>0</v>
      </c>
      <c r="N262" s="85">
        <v>0</v>
      </c>
      <c r="O262" s="85">
        <v>0</v>
      </c>
      <c r="P262" s="85">
        <v>0</v>
      </c>
    </row>
    <row r="263" spans="1:16" ht="15" hidden="1">
      <c r="A263" s="99"/>
      <c r="B263" s="58" t="str">
        <f>IF(OR((B259="~"),(C263="~")),"~","")</f>
        <v>~</v>
      </c>
      <c r="C263" s="58" t="s">
        <v>332</v>
      </c>
      <c r="E263" s="85">
        <v>0</v>
      </c>
      <c r="F263" s="85"/>
      <c r="G263" s="85">
        <v>0</v>
      </c>
      <c r="H263" s="85">
        <v>0</v>
      </c>
      <c r="I263" s="85">
        <v>0</v>
      </c>
      <c r="J263" s="85">
        <v>0</v>
      </c>
      <c r="K263" s="85">
        <v>0</v>
      </c>
      <c r="L263" s="85">
        <v>0</v>
      </c>
      <c r="M263" s="85">
        <v>0</v>
      </c>
      <c r="N263" s="85">
        <v>0</v>
      </c>
      <c r="O263" s="85">
        <v>0</v>
      </c>
      <c r="P263" s="85">
        <v>0</v>
      </c>
    </row>
    <row r="264" spans="1:16" ht="15" hidden="1">
      <c r="A264" s="99"/>
      <c r="B264" s="58" t="str">
        <f>IF(OR((B259="~"),(C264="~")),"~","")</f>
        <v>~</v>
      </c>
      <c r="C264" s="58" t="s">
        <v>332</v>
      </c>
      <c r="E264" s="85">
        <v>0</v>
      </c>
      <c r="F264" s="85"/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</row>
    <row r="265" spans="1:16" ht="15" hidden="1">
      <c r="A265" s="99"/>
      <c r="B265" s="58" t="str">
        <f>IF(OR((B259="~"),(C265="~")),"~","")</f>
        <v>~</v>
      </c>
      <c r="C265" s="58" t="s">
        <v>332</v>
      </c>
      <c r="E265" s="85">
        <v>0</v>
      </c>
      <c r="F265" s="85"/>
      <c r="G265" s="85">
        <v>0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  <c r="M265" s="85">
        <v>0</v>
      </c>
      <c r="N265" s="85">
        <v>0</v>
      </c>
      <c r="O265" s="85">
        <v>0</v>
      </c>
      <c r="P265" s="85">
        <v>0</v>
      </c>
    </row>
    <row r="266" spans="1:16" hidden="1">
      <c r="A266" s="100"/>
      <c r="B266" s="66" t="str">
        <f>IF(OR((B259="~"),(C266="~")),"~","")</f>
        <v>~</v>
      </c>
      <c r="C266" s="66" t="str">
        <f>IF(B259="~","~","Sub-total")</f>
        <v>~</v>
      </c>
      <c r="D266" s="66"/>
      <c r="E266" s="91">
        <f>SUM(E260:E265)</f>
        <v>0</v>
      </c>
      <c r="F266" s="91"/>
      <c r="G266" s="91">
        <f t="shared" ref="G266:P266" si="63">SUM(G260:G265)</f>
        <v>0</v>
      </c>
      <c r="H266" s="91">
        <f t="shared" si="63"/>
        <v>0</v>
      </c>
      <c r="I266" s="91">
        <f t="shared" si="63"/>
        <v>0</v>
      </c>
      <c r="J266" s="91">
        <f t="shared" si="63"/>
        <v>0</v>
      </c>
      <c r="K266" s="91">
        <f t="shared" si="63"/>
        <v>0</v>
      </c>
      <c r="L266" s="91">
        <f t="shared" si="63"/>
        <v>0</v>
      </c>
      <c r="M266" s="91">
        <f t="shared" si="63"/>
        <v>0</v>
      </c>
      <c r="N266" s="91">
        <f t="shared" si="63"/>
        <v>0</v>
      </c>
      <c r="O266" s="91">
        <f t="shared" si="63"/>
        <v>0</v>
      </c>
      <c r="P266" s="91">
        <f t="shared" si="63"/>
        <v>0</v>
      </c>
    </row>
    <row r="267" spans="1:16" hidden="1">
      <c r="A267" s="99"/>
      <c r="B267" s="58" t="str">
        <f>IF(OR((B259="~"),(C267="~")),"~","")</f>
        <v>~</v>
      </c>
    </row>
    <row r="268" spans="1:16" hidden="1">
      <c r="A268" s="99">
        <f>+A203+1</f>
        <v>27</v>
      </c>
    </row>
    <row r="269" spans="1:16" hidden="1">
      <c r="A269" s="99">
        <f>+A268+1</f>
        <v>28</v>
      </c>
      <c r="C269" s="80" t="s">
        <v>335</v>
      </c>
    </row>
    <row r="270" spans="1:16" ht="15" hidden="1">
      <c r="A270" s="99">
        <f t="shared" ref="A270:A276" si="64">+A269+1</f>
        <v>29</v>
      </c>
      <c r="B270" s="58" t="str">
        <f>IF(OR((C269="~"),(C270="~")),"~","")</f>
        <v/>
      </c>
      <c r="C270" s="58" t="s">
        <v>329</v>
      </c>
      <c r="E270" s="85">
        <v>610236420.47622395</v>
      </c>
      <c r="F270" s="85"/>
      <c r="G270" s="85">
        <v>386678366.14191169</v>
      </c>
      <c r="H270" s="85">
        <v>69021509.289452761</v>
      </c>
      <c r="I270" s="85">
        <v>65279590.891875476</v>
      </c>
      <c r="J270" s="85">
        <v>36469104.169990979</v>
      </c>
      <c r="K270" s="85" t="e">
        <v>#REF!</v>
      </c>
      <c r="L270" s="85">
        <v>11646048.167255299</v>
      </c>
      <c r="M270" s="85">
        <v>6751131.4835593244</v>
      </c>
      <c r="N270" s="85">
        <v>2778187.3999488913</v>
      </c>
      <c r="O270" s="85">
        <v>2651004.8480964433</v>
      </c>
      <c r="P270" s="85">
        <v>662198.08755607379</v>
      </c>
    </row>
    <row r="271" spans="1:16" ht="15" hidden="1">
      <c r="A271" s="99">
        <f t="shared" si="64"/>
        <v>30</v>
      </c>
      <c r="B271" s="58" t="str">
        <f>IF(OR((C269="~"),(C271="~")),"~","")</f>
        <v/>
      </c>
      <c r="C271" s="58" t="s">
        <v>330</v>
      </c>
      <c r="E271" s="85">
        <v>1315022044.1160805</v>
      </c>
      <c r="F271" s="85"/>
      <c r="G271" s="85">
        <v>666729583.4331497</v>
      </c>
      <c r="H271" s="85">
        <v>161405235.02028117</v>
      </c>
      <c r="I271" s="85">
        <v>182102018.76681924</v>
      </c>
      <c r="J271" s="85">
        <v>123372236.21168964</v>
      </c>
      <c r="K271" s="85" t="e">
        <v>#REF!</v>
      </c>
      <c r="L271" s="85">
        <v>45849421.397787996</v>
      </c>
      <c r="M271" s="85">
        <v>33911076.773483224</v>
      </c>
      <c r="N271" s="85">
        <v>8108136.7616702076</v>
      </c>
      <c r="O271" s="85">
        <v>5197099.3379085539</v>
      </c>
      <c r="P271" s="85">
        <v>1044042.6429627743</v>
      </c>
    </row>
    <row r="272" spans="1:16" ht="15" hidden="1">
      <c r="A272" s="99">
        <f t="shared" si="64"/>
        <v>31</v>
      </c>
      <c r="B272" s="58" t="str">
        <f>IF(OR((C269="~"),(C272="~")),"~","")</f>
        <v/>
      </c>
      <c r="C272" s="58" t="s">
        <v>331</v>
      </c>
      <c r="E272" s="85">
        <v>171562184.86366421</v>
      </c>
      <c r="F272" s="85"/>
      <c r="G272" s="85">
        <v>123182505.01053146</v>
      </c>
      <c r="H272" s="85">
        <v>21539910.959660616</v>
      </c>
      <c r="I272" s="85">
        <v>8106847.6608017301</v>
      </c>
      <c r="J272" s="85">
        <v>1803712.4778100457</v>
      </c>
      <c r="K272" s="85" t="e">
        <v>#REF!</v>
      </c>
      <c r="L272" s="85">
        <v>1379538.0306962202</v>
      </c>
      <c r="M272" s="85">
        <v>493097.97442849318</v>
      </c>
      <c r="N272" s="85">
        <v>218842.86527201178</v>
      </c>
      <c r="O272" s="85">
        <v>11010967.183526617</v>
      </c>
      <c r="P272" s="85">
        <v>104531.24605095544</v>
      </c>
    </row>
    <row r="273" spans="1:16" ht="15" hidden="1">
      <c r="A273" s="99">
        <f t="shared" si="64"/>
        <v>32</v>
      </c>
      <c r="B273" s="58" t="str">
        <f>IF(OR((C269="~"),(C273="~")),"~","")</f>
        <v>~</v>
      </c>
      <c r="C273" s="58" t="s">
        <v>332</v>
      </c>
      <c r="E273" s="85">
        <v>0</v>
      </c>
      <c r="F273" s="85"/>
      <c r="G273" s="85">
        <v>0</v>
      </c>
      <c r="H273" s="85">
        <v>0</v>
      </c>
      <c r="I273" s="85">
        <v>0</v>
      </c>
      <c r="J273" s="85">
        <v>0</v>
      </c>
      <c r="K273" s="85" t="e">
        <v>#REF!</v>
      </c>
      <c r="L273" s="85">
        <v>0</v>
      </c>
      <c r="M273" s="85">
        <v>0</v>
      </c>
      <c r="N273" s="85">
        <v>0</v>
      </c>
      <c r="O273" s="85">
        <v>0</v>
      </c>
      <c r="P273" s="85">
        <v>0</v>
      </c>
    </row>
    <row r="274" spans="1:16" ht="15" hidden="1">
      <c r="A274" s="99">
        <f t="shared" si="64"/>
        <v>33</v>
      </c>
      <c r="B274" s="58" t="str">
        <f>IF(OR((C269="~"),(C274="~")),"~","")</f>
        <v>~</v>
      </c>
      <c r="C274" s="58" t="s">
        <v>332</v>
      </c>
      <c r="E274" s="85">
        <v>0</v>
      </c>
      <c r="F274" s="85"/>
      <c r="G274" s="85">
        <v>0</v>
      </c>
      <c r="H274" s="85">
        <v>0</v>
      </c>
      <c r="I274" s="85">
        <v>0</v>
      </c>
      <c r="J274" s="85">
        <v>0</v>
      </c>
      <c r="K274" s="85" t="e">
        <v>#REF!</v>
      </c>
      <c r="L274" s="85">
        <v>0</v>
      </c>
      <c r="M274" s="85">
        <v>0</v>
      </c>
      <c r="N274" s="85">
        <v>0</v>
      </c>
      <c r="O274" s="85">
        <v>0</v>
      </c>
      <c r="P274" s="85">
        <v>0</v>
      </c>
    </row>
    <row r="275" spans="1:16" ht="15" hidden="1">
      <c r="A275" s="99">
        <f t="shared" si="64"/>
        <v>34</v>
      </c>
      <c r="B275" s="58" t="str">
        <f>IF(OR((C269="~"),(C275="~")),"~","")</f>
        <v>~</v>
      </c>
      <c r="C275" s="58" t="s">
        <v>332</v>
      </c>
      <c r="E275" s="85">
        <v>0</v>
      </c>
      <c r="F275" s="85"/>
      <c r="G275" s="85">
        <v>0</v>
      </c>
      <c r="H275" s="85">
        <v>0</v>
      </c>
      <c r="I275" s="85">
        <v>0</v>
      </c>
      <c r="J275" s="85">
        <v>0</v>
      </c>
      <c r="K275" s="85" t="e">
        <v>#REF!</v>
      </c>
      <c r="L275" s="85">
        <v>0</v>
      </c>
      <c r="M275" s="85">
        <v>0</v>
      </c>
      <c r="N275" s="85">
        <v>0</v>
      </c>
      <c r="O275" s="85">
        <v>0</v>
      </c>
      <c r="P275" s="85">
        <v>0</v>
      </c>
    </row>
    <row r="276" spans="1:16" ht="13.5" hidden="1" thickBot="1">
      <c r="A276" s="101">
        <f t="shared" si="64"/>
        <v>35</v>
      </c>
      <c r="B276" s="69"/>
      <c r="C276" s="69" t="s">
        <v>337</v>
      </c>
      <c r="D276" s="69"/>
      <c r="E276" s="86" t="e">
        <f>SUM(G276:P276)</f>
        <v>#REF!</v>
      </c>
      <c r="F276" s="86"/>
      <c r="G276" s="86">
        <f t="shared" ref="G276:P276" si="65">SUM(G270:G275)</f>
        <v>1176590454.5855927</v>
      </c>
      <c r="H276" s="86">
        <f t="shared" si="65"/>
        <v>251966655.26939455</v>
      </c>
      <c r="I276" s="86">
        <f t="shared" si="65"/>
        <v>255488457.31949645</v>
      </c>
      <c r="J276" s="86">
        <f t="shared" si="65"/>
        <v>161645052.85949066</v>
      </c>
      <c r="K276" s="86" t="e">
        <f t="shared" si="65"/>
        <v>#REF!</v>
      </c>
      <c r="L276" s="86">
        <f t="shared" si="65"/>
        <v>58875007.595739514</v>
      </c>
      <c r="M276" s="86">
        <f t="shared" si="65"/>
        <v>41155306.231471039</v>
      </c>
      <c r="N276" s="86">
        <f t="shared" si="65"/>
        <v>11105167.02689111</v>
      </c>
      <c r="O276" s="86">
        <f t="shared" si="65"/>
        <v>18859071.369531613</v>
      </c>
      <c r="P276" s="86">
        <f t="shared" si="65"/>
        <v>1810771.9765698037</v>
      </c>
    </row>
    <row r="277" spans="1:16" ht="13.5" hidden="1" thickTop="1"/>
    <row r="278" spans="1:16" hidden="1">
      <c r="A278" s="301" t="str">
        <f>+A1</f>
        <v>Puget Sound Energy</v>
      </c>
      <c r="B278" s="301"/>
      <c r="C278" s="301"/>
      <c r="D278" s="301"/>
      <c r="E278" s="301"/>
      <c r="F278" s="301"/>
      <c r="G278" s="301"/>
      <c r="H278" s="301"/>
      <c r="I278" s="301"/>
      <c r="J278" s="301"/>
      <c r="K278" s="301"/>
      <c r="L278" s="301"/>
      <c r="M278" s="301"/>
      <c r="N278" s="301"/>
      <c r="O278" s="301"/>
      <c r="P278" s="301"/>
    </row>
    <row r="279" spans="1:16" hidden="1">
      <c r="A279" s="301" t="str">
        <f>A2</f>
        <v>ELECTRIC COST OF SERVICE SUMMARY</v>
      </c>
      <c r="B279" s="301"/>
      <c r="C279" s="301"/>
      <c r="D279" s="301"/>
      <c r="E279" s="301"/>
      <c r="F279" s="301"/>
      <c r="G279" s="301"/>
      <c r="H279" s="301"/>
      <c r="I279" s="301"/>
      <c r="J279" s="301"/>
      <c r="K279" s="301"/>
      <c r="L279" s="301"/>
      <c r="M279" s="301"/>
      <c r="N279" s="301"/>
      <c r="O279" s="301"/>
      <c r="P279" s="301"/>
    </row>
    <row r="280" spans="1:16" hidden="1">
      <c r="A280" s="301" t="s">
        <v>95</v>
      </c>
      <c r="B280" s="301"/>
      <c r="C280" s="301"/>
      <c r="D280" s="301"/>
      <c r="E280" s="301"/>
      <c r="F280" s="301"/>
      <c r="G280" s="301"/>
      <c r="H280" s="301"/>
      <c r="I280" s="301"/>
      <c r="J280" s="301"/>
      <c r="K280" s="301"/>
      <c r="L280" s="301"/>
      <c r="M280" s="301"/>
      <c r="N280" s="301"/>
      <c r="O280" s="301"/>
      <c r="P280" s="301"/>
    </row>
    <row r="281" spans="1:16" hidden="1">
      <c r="A281" s="301" t="s">
        <v>338</v>
      </c>
      <c r="B281" s="301"/>
      <c r="C281" s="301"/>
      <c r="D281" s="301"/>
      <c r="E281" s="301"/>
      <c r="F281" s="301"/>
      <c r="G281" s="301"/>
      <c r="H281" s="301"/>
      <c r="I281" s="301"/>
      <c r="J281" s="301"/>
      <c r="K281" s="301"/>
      <c r="L281" s="301"/>
      <c r="M281" s="301"/>
      <c r="N281" s="301"/>
      <c r="O281" s="301"/>
      <c r="P281" s="301"/>
    </row>
    <row r="282" spans="1:16" hidden="1"/>
    <row r="283" spans="1:16" s="62" customFormat="1" ht="38.25" hidden="1">
      <c r="A283" s="60" t="s">
        <v>43</v>
      </c>
      <c r="B283" s="60"/>
      <c r="C283" s="60"/>
      <c r="D283" s="60"/>
      <c r="E283" s="60" t="s">
        <v>327</v>
      </c>
      <c r="F283" s="60"/>
      <c r="G283" s="60" t="str">
        <f>+G6</f>
        <v>Residential
Sch 7</v>
      </c>
      <c r="H283" s="60" t="str">
        <f t="shared" ref="H283:P283" si="66">+H6</f>
        <v>Sec Volt
Sch 24
(kW&lt; 50)</v>
      </c>
      <c r="I283" s="60" t="str">
        <f t="shared" si="66"/>
        <v>Sec Volt
Sch 25
(kW &gt; 50 &amp; &lt; 350)</v>
      </c>
      <c r="J283" s="60" t="str">
        <f t="shared" si="66"/>
        <v>Sec Volt
Sch 26
(kW &gt; 350)</v>
      </c>
      <c r="K283" s="60" t="str">
        <f t="shared" si="66"/>
        <v>Pri Volt
Sch 31/35/43</v>
      </c>
      <c r="L283" s="60" t="str">
        <f t="shared" si="66"/>
        <v>Campus
Sch 40</v>
      </c>
      <c r="M283" s="60" t="str">
        <f t="shared" si="66"/>
        <v>High Volt
Sch 46/49</v>
      </c>
      <c r="N283" s="60" t="str">
        <f t="shared" si="66"/>
        <v>Choice /
Retail Wheeling
Sch 448/449</v>
      </c>
      <c r="O283" s="60" t="str">
        <f t="shared" si="66"/>
        <v>Lighting
Sch 50-59</v>
      </c>
      <c r="P283" s="60" t="str">
        <f t="shared" si="66"/>
        <v>Firm Resale /
Special Contract</v>
      </c>
    </row>
    <row r="284" spans="1:16" s="62" customFormat="1" hidden="1">
      <c r="C284" s="62" t="s">
        <v>58</v>
      </c>
      <c r="E284" s="62" t="s">
        <v>59</v>
      </c>
      <c r="G284" s="62" t="s">
        <v>60</v>
      </c>
      <c r="H284" s="62" t="s">
        <v>61</v>
      </c>
      <c r="I284" s="62" t="s">
        <v>100</v>
      </c>
      <c r="J284" s="62" t="s">
        <v>64</v>
      </c>
      <c r="K284" s="62" t="s">
        <v>65</v>
      </c>
      <c r="L284" s="62" t="s">
        <v>68</v>
      </c>
      <c r="M284" s="62" t="s">
        <v>69</v>
      </c>
      <c r="N284" s="62" t="s">
        <v>70</v>
      </c>
      <c r="O284" s="62" t="s">
        <v>71</v>
      </c>
      <c r="P284" s="62" t="s">
        <v>72</v>
      </c>
    </row>
    <row r="285" spans="1:16" hidden="1"/>
    <row r="286" spans="1:16" hidden="1">
      <c r="A286" s="99">
        <v>1</v>
      </c>
      <c r="C286" s="80" t="s">
        <v>328</v>
      </c>
    </row>
    <row r="287" spans="1:16" ht="15" hidden="1">
      <c r="A287" s="99">
        <f t="shared" ref="A287:A311" si="67">+A286+1</f>
        <v>2</v>
      </c>
      <c r="B287" s="58" t="str">
        <f>IF(OR((C286="~"),(C287="~")),"~","")</f>
        <v/>
      </c>
      <c r="C287" s="58" t="s">
        <v>329</v>
      </c>
      <c r="E287" s="103" t="e">
        <f t="shared" ref="E287:E293" si="68">ROUND(IF($C287=0,0,E179/E$386),6)</f>
        <v>#REF!</v>
      </c>
      <c r="F287" s="103"/>
      <c r="G287" s="103">
        <f t="shared" ref="G287:P293" si="69">ROUND(IF($C287=0,0,G179/G$386),6)</f>
        <v>1.4838E-2</v>
      </c>
      <c r="H287" s="103">
        <f t="shared" si="69"/>
        <v>1.0625000000000001E-2</v>
      </c>
      <c r="I287" s="103">
        <f t="shared" si="69"/>
        <v>9.5630000000000003E-3</v>
      </c>
      <c r="J287" s="103">
        <f t="shared" si="69"/>
        <v>8.9110000000000005E-3</v>
      </c>
      <c r="K287" s="103" t="e">
        <f t="shared" si="69"/>
        <v>#REF!</v>
      </c>
      <c r="L287" s="103">
        <f t="shared" si="69"/>
        <v>8.1709999999999994E-3</v>
      </c>
      <c r="M287" s="103">
        <f t="shared" si="69"/>
        <v>7.9349999999999993E-3</v>
      </c>
      <c r="N287" s="103">
        <f t="shared" si="69"/>
        <v>2.1900000000000001E-4</v>
      </c>
      <c r="O287" s="103">
        <f t="shared" si="69"/>
        <v>8.1460000000000005E-3</v>
      </c>
      <c r="P287" s="103">
        <f t="shared" si="69"/>
        <v>9.8499999999999998E-4</v>
      </c>
    </row>
    <row r="288" spans="1:16" ht="15" hidden="1">
      <c r="A288" s="99">
        <f t="shared" si="67"/>
        <v>3</v>
      </c>
      <c r="B288" s="58" t="str">
        <f>IF(OR((C286="~"),(C288="~")),"~","")</f>
        <v/>
      </c>
      <c r="C288" s="58" t="s">
        <v>330</v>
      </c>
      <c r="E288" s="103" t="e">
        <f t="shared" si="68"/>
        <v>#REF!</v>
      </c>
      <c r="F288" s="103"/>
      <c r="G288" s="103">
        <f t="shared" si="69"/>
        <v>5.1507999999999998E-2</v>
      </c>
      <c r="H288" s="103">
        <f t="shared" si="69"/>
        <v>5.1507999999999998E-2</v>
      </c>
      <c r="I288" s="103">
        <f t="shared" si="69"/>
        <v>5.1507999999999998E-2</v>
      </c>
      <c r="J288" s="103">
        <f t="shared" si="69"/>
        <v>5.1507999999999998E-2</v>
      </c>
      <c r="K288" s="103" t="e">
        <f t="shared" si="69"/>
        <v>#REF!</v>
      </c>
      <c r="L288" s="103">
        <f t="shared" si="69"/>
        <v>5.1507999999999998E-2</v>
      </c>
      <c r="M288" s="103">
        <f t="shared" si="69"/>
        <v>5.1507999999999998E-2</v>
      </c>
      <c r="N288" s="103">
        <f t="shared" si="69"/>
        <v>9.9999999999999995E-7</v>
      </c>
      <c r="O288" s="103">
        <f t="shared" si="69"/>
        <v>5.1507999999999998E-2</v>
      </c>
      <c r="P288" s="103">
        <f t="shared" si="69"/>
        <v>2.4559999999999998E-3</v>
      </c>
    </row>
    <row r="289" spans="1:16" ht="15" hidden="1">
      <c r="A289" s="99">
        <f t="shared" si="67"/>
        <v>4</v>
      </c>
      <c r="B289" s="58" t="str">
        <f>IF(OR((C286="~"),(C289="~")),"~","")</f>
        <v/>
      </c>
      <c r="C289" s="58" t="s">
        <v>331</v>
      </c>
      <c r="E289" s="103" t="e">
        <f t="shared" si="68"/>
        <v>#REF!</v>
      </c>
      <c r="F289" s="103"/>
      <c r="G289" s="103">
        <f t="shared" si="69"/>
        <v>0</v>
      </c>
      <c r="H289" s="103">
        <f t="shared" si="69"/>
        <v>0</v>
      </c>
      <c r="I289" s="103">
        <f t="shared" si="69"/>
        <v>0</v>
      </c>
      <c r="J289" s="103">
        <f t="shared" si="69"/>
        <v>0</v>
      </c>
      <c r="K289" s="103" t="e">
        <f t="shared" si="69"/>
        <v>#REF!</v>
      </c>
      <c r="L289" s="103">
        <f t="shared" si="69"/>
        <v>0</v>
      </c>
      <c r="M289" s="103">
        <f t="shared" si="69"/>
        <v>0</v>
      </c>
      <c r="N289" s="103">
        <f t="shared" si="69"/>
        <v>0</v>
      </c>
      <c r="O289" s="103">
        <f t="shared" si="69"/>
        <v>0</v>
      </c>
      <c r="P289" s="103">
        <f t="shared" si="69"/>
        <v>0</v>
      </c>
    </row>
    <row r="290" spans="1:16" ht="15" hidden="1">
      <c r="A290" s="99">
        <f t="shared" si="67"/>
        <v>5</v>
      </c>
      <c r="B290" s="58" t="str">
        <f>IF(OR((C286="~"),(C290="~")),"~","")</f>
        <v>~</v>
      </c>
      <c r="C290" s="58" t="s">
        <v>332</v>
      </c>
      <c r="E290" s="103" t="e">
        <f t="shared" si="68"/>
        <v>#REF!</v>
      </c>
      <c r="F290" s="103"/>
      <c r="G290" s="103">
        <f t="shared" si="69"/>
        <v>0</v>
      </c>
      <c r="H290" s="103">
        <f t="shared" si="69"/>
        <v>0</v>
      </c>
      <c r="I290" s="103">
        <f t="shared" si="69"/>
        <v>0</v>
      </c>
      <c r="J290" s="103">
        <f t="shared" si="69"/>
        <v>0</v>
      </c>
      <c r="K290" s="103" t="e">
        <f t="shared" si="69"/>
        <v>#REF!</v>
      </c>
      <c r="L290" s="103">
        <f t="shared" si="69"/>
        <v>0</v>
      </c>
      <c r="M290" s="103">
        <f t="shared" si="69"/>
        <v>0</v>
      </c>
      <c r="N290" s="103">
        <f t="shared" si="69"/>
        <v>0</v>
      </c>
      <c r="O290" s="103">
        <f t="shared" si="69"/>
        <v>0</v>
      </c>
      <c r="P290" s="103">
        <f t="shared" si="69"/>
        <v>0</v>
      </c>
    </row>
    <row r="291" spans="1:16" ht="15" hidden="1">
      <c r="A291" s="99">
        <f t="shared" si="67"/>
        <v>6</v>
      </c>
      <c r="B291" s="58" t="str">
        <f>IF(OR((C286="~"),(C291="~")),"~","")</f>
        <v>~</v>
      </c>
      <c r="C291" s="58" t="s">
        <v>332</v>
      </c>
      <c r="E291" s="103" t="e">
        <f t="shared" si="68"/>
        <v>#REF!</v>
      </c>
      <c r="F291" s="103"/>
      <c r="G291" s="103">
        <f t="shared" si="69"/>
        <v>0</v>
      </c>
      <c r="H291" s="103">
        <f t="shared" si="69"/>
        <v>0</v>
      </c>
      <c r="I291" s="103">
        <f t="shared" si="69"/>
        <v>0</v>
      </c>
      <c r="J291" s="103">
        <f t="shared" si="69"/>
        <v>0</v>
      </c>
      <c r="K291" s="103" t="e">
        <f t="shared" si="69"/>
        <v>#REF!</v>
      </c>
      <c r="L291" s="103">
        <f t="shared" si="69"/>
        <v>0</v>
      </c>
      <c r="M291" s="103">
        <f t="shared" si="69"/>
        <v>0</v>
      </c>
      <c r="N291" s="103">
        <f t="shared" si="69"/>
        <v>0</v>
      </c>
      <c r="O291" s="103">
        <f t="shared" si="69"/>
        <v>0</v>
      </c>
      <c r="P291" s="103">
        <f t="shared" si="69"/>
        <v>0</v>
      </c>
    </row>
    <row r="292" spans="1:16" ht="15" hidden="1">
      <c r="A292" s="99">
        <f t="shared" si="67"/>
        <v>7</v>
      </c>
      <c r="B292" s="58" t="str">
        <f>IF(OR((C286="~"),(C292="~")),"~","")</f>
        <v>~</v>
      </c>
      <c r="C292" s="58" t="s">
        <v>332</v>
      </c>
      <c r="E292" s="103" t="e">
        <f t="shared" si="68"/>
        <v>#REF!</v>
      </c>
      <c r="F292" s="103"/>
      <c r="G292" s="103">
        <f t="shared" si="69"/>
        <v>0</v>
      </c>
      <c r="H292" s="103">
        <f t="shared" si="69"/>
        <v>0</v>
      </c>
      <c r="I292" s="103">
        <f t="shared" si="69"/>
        <v>0</v>
      </c>
      <c r="J292" s="103">
        <f t="shared" si="69"/>
        <v>0</v>
      </c>
      <c r="K292" s="103" t="e">
        <f t="shared" si="69"/>
        <v>#REF!</v>
      </c>
      <c r="L292" s="103">
        <f t="shared" si="69"/>
        <v>0</v>
      </c>
      <c r="M292" s="103">
        <f t="shared" si="69"/>
        <v>0</v>
      </c>
      <c r="N292" s="103">
        <f t="shared" si="69"/>
        <v>0</v>
      </c>
      <c r="O292" s="103">
        <f t="shared" si="69"/>
        <v>0</v>
      </c>
      <c r="P292" s="103">
        <f t="shared" si="69"/>
        <v>0</v>
      </c>
    </row>
    <row r="293" spans="1:16" hidden="1">
      <c r="A293" s="100">
        <f t="shared" si="67"/>
        <v>8</v>
      </c>
      <c r="B293" s="66" t="str">
        <f>IF(OR((C286="~"),(C293="~")),"~","")</f>
        <v/>
      </c>
      <c r="C293" s="66" t="s">
        <v>99</v>
      </c>
      <c r="D293" s="66"/>
      <c r="E293" s="104" t="e">
        <f t="shared" si="68"/>
        <v>#REF!</v>
      </c>
      <c r="F293" s="104"/>
      <c r="G293" s="104">
        <f t="shared" si="69"/>
        <v>6.6346000000000002E-2</v>
      </c>
      <c r="H293" s="104">
        <f t="shared" si="69"/>
        <v>6.2134000000000002E-2</v>
      </c>
      <c r="I293" s="104">
        <f t="shared" si="69"/>
        <v>6.1071E-2</v>
      </c>
      <c r="J293" s="104">
        <f t="shared" si="69"/>
        <v>6.0419E-2</v>
      </c>
      <c r="K293" s="104" t="e">
        <f t="shared" si="69"/>
        <v>#REF!</v>
      </c>
      <c r="L293" s="104">
        <f t="shared" si="69"/>
        <v>5.9679000000000003E-2</v>
      </c>
      <c r="M293" s="104">
        <f t="shared" si="69"/>
        <v>5.9443000000000003E-2</v>
      </c>
      <c r="N293" s="104">
        <f t="shared" si="69"/>
        <v>2.2000000000000001E-4</v>
      </c>
      <c r="O293" s="104">
        <f t="shared" si="69"/>
        <v>5.9653999999999999E-2</v>
      </c>
      <c r="P293" s="104">
        <f t="shared" si="69"/>
        <v>3.441E-3</v>
      </c>
    </row>
    <row r="294" spans="1:16" hidden="1">
      <c r="A294" s="99">
        <f t="shared" si="67"/>
        <v>9</v>
      </c>
      <c r="B294" s="58" t="str">
        <f>IF(OR((C286="~"),(C294="~")),"~","")</f>
        <v/>
      </c>
    </row>
    <row r="295" spans="1:16" hidden="1">
      <c r="A295" s="99">
        <f t="shared" si="67"/>
        <v>10</v>
      </c>
      <c r="C295" s="80" t="s">
        <v>333</v>
      </c>
    </row>
    <row r="296" spans="1:16" ht="15" hidden="1">
      <c r="A296" s="99">
        <f t="shared" si="67"/>
        <v>11</v>
      </c>
      <c r="B296" s="58" t="str">
        <f>IF(OR((C295="~"),(C296="~")),"~","")</f>
        <v/>
      </c>
      <c r="C296" s="58" t="s">
        <v>329</v>
      </c>
      <c r="E296" s="103" t="e">
        <f t="shared" ref="E296:E302" si="70">ROUND(IF($C296=0,0,E188/E$386),6)</f>
        <v>#REF!</v>
      </c>
      <c r="F296" s="103"/>
      <c r="G296" s="103">
        <f t="shared" ref="G296:P302" si="71">ROUND(IF($C296=0,0,G188/G$386),6)</f>
        <v>7.3999999999999999E-4</v>
      </c>
      <c r="H296" s="103">
        <f t="shared" si="71"/>
        <v>5.2999999999999998E-4</v>
      </c>
      <c r="I296" s="103">
        <f t="shared" si="71"/>
        <v>4.7699999999999999E-4</v>
      </c>
      <c r="J296" s="103">
        <f t="shared" si="71"/>
        <v>4.44E-4</v>
      </c>
      <c r="K296" s="103" t="e">
        <f t="shared" si="71"/>
        <v>#REF!</v>
      </c>
      <c r="L296" s="103">
        <f t="shared" si="71"/>
        <v>4.08E-4</v>
      </c>
      <c r="M296" s="103">
        <f t="shared" si="71"/>
        <v>3.9599999999999998E-4</v>
      </c>
      <c r="N296" s="103">
        <f t="shared" si="71"/>
        <v>1.55E-4</v>
      </c>
      <c r="O296" s="103">
        <f t="shared" si="71"/>
        <v>4.06E-4</v>
      </c>
      <c r="P296" s="103">
        <f t="shared" si="71"/>
        <v>1.7799999999999999E-4</v>
      </c>
    </row>
    <row r="297" spans="1:16" ht="15" hidden="1">
      <c r="A297" s="99">
        <f t="shared" si="67"/>
        <v>12</v>
      </c>
      <c r="B297" s="58" t="str">
        <f>IF(OR((C295="~"),(C297="~")),"~","")</f>
        <v/>
      </c>
      <c r="C297" s="58" t="s">
        <v>330</v>
      </c>
      <c r="E297" s="103" t="e">
        <f t="shared" si="70"/>
        <v>#REF!</v>
      </c>
      <c r="F297" s="103"/>
      <c r="G297" s="103">
        <f t="shared" si="71"/>
        <v>2.542E-3</v>
      </c>
      <c r="H297" s="103">
        <f t="shared" si="71"/>
        <v>2.542E-3</v>
      </c>
      <c r="I297" s="103">
        <f t="shared" si="71"/>
        <v>2.542E-3</v>
      </c>
      <c r="J297" s="103">
        <f t="shared" si="71"/>
        <v>2.542E-3</v>
      </c>
      <c r="K297" s="103" t="e">
        <f t="shared" si="71"/>
        <v>#REF!</v>
      </c>
      <c r="L297" s="103">
        <f t="shared" si="71"/>
        <v>2.542E-3</v>
      </c>
      <c r="M297" s="103">
        <f t="shared" si="71"/>
        <v>2.542E-3</v>
      </c>
      <c r="N297" s="103">
        <f t="shared" si="71"/>
        <v>9.5200000000000005E-4</v>
      </c>
      <c r="O297" s="103">
        <f t="shared" si="71"/>
        <v>2.542E-3</v>
      </c>
      <c r="P297" s="103">
        <f t="shared" si="71"/>
        <v>1.0269999999999999E-3</v>
      </c>
    </row>
    <row r="298" spans="1:16" ht="15" hidden="1">
      <c r="A298" s="99">
        <f t="shared" si="67"/>
        <v>13</v>
      </c>
      <c r="B298" s="58" t="str">
        <f>IF(OR((C295="~"),(C298="~")),"~","")</f>
        <v/>
      </c>
      <c r="C298" s="58" t="s">
        <v>331</v>
      </c>
      <c r="E298" s="103" t="e">
        <f t="shared" si="70"/>
        <v>#REF!</v>
      </c>
      <c r="F298" s="103"/>
      <c r="G298" s="103">
        <f t="shared" si="71"/>
        <v>0</v>
      </c>
      <c r="H298" s="103">
        <f t="shared" si="71"/>
        <v>0</v>
      </c>
      <c r="I298" s="103">
        <f t="shared" si="71"/>
        <v>0</v>
      </c>
      <c r="J298" s="103">
        <f t="shared" si="71"/>
        <v>0</v>
      </c>
      <c r="K298" s="103" t="e">
        <f t="shared" si="71"/>
        <v>#REF!</v>
      </c>
      <c r="L298" s="103">
        <f t="shared" si="71"/>
        <v>0</v>
      </c>
      <c r="M298" s="103">
        <f t="shared" si="71"/>
        <v>0</v>
      </c>
      <c r="N298" s="103">
        <f t="shared" si="71"/>
        <v>0</v>
      </c>
      <c r="O298" s="103">
        <f t="shared" si="71"/>
        <v>0</v>
      </c>
      <c r="P298" s="103">
        <f t="shared" si="71"/>
        <v>0</v>
      </c>
    </row>
    <row r="299" spans="1:16" ht="15" hidden="1">
      <c r="A299" s="99">
        <f t="shared" si="67"/>
        <v>14</v>
      </c>
      <c r="B299" s="58" t="str">
        <f>IF(OR((C295="~"),(C299="~")),"~","")</f>
        <v>~</v>
      </c>
      <c r="C299" s="58" t="s">
        <v>332</v>
      </c>
      <c r="E299" s="103" t="e">
        <f t="shared" si="70"/>
        <v>#REF!</v>
      </c>
      <c r="F299" s="103"/>
      <c r="G299" s="103">
        <f t="shared" si="71"/>
        <v>0</v>
      </c>
      <c r="H299" s="103">
        <f t="shared" si="71"/>
        <v>0</v>
      </c>
      <c r="I299" s="103">
        <f t="shared" si="71"/>
        <v>0</v>
      </c>
      <c r="J299" s="103">
        <f t="shared" si="71"/>
        <v>0</v>
      </c>
      <c r="K299" s="103" t="e">
        <f t="shared" si="71"/>
        <v>#REF!</v>
      </c>
      <c r="L299" s="103">
        <f t="shared" si="71"/>
        <v>0</v>
      </c>
      <c r="M299" s="103">
        <f t="shared" si="71"/>
        <v>0</v>
      </c>
      <c r="N299" s="103">
        <f t="shared" si="71"/>
        <v>0</v>
      </c>
      <c r="O299" s="103">
        <f t="shared" si="71"/>
        <v>0</v>
      </c>
      <c r="P299" s="103">
        <f t="shared" si="71"/>
        <v>0</v>
      </c>
    </row>
    <row r="300" spans="1:16" ht="15" hidden="1">
      <c r="A300" s="99">
        <f t="shared" si="67"/>
        <v>15</v>
      </c>
      <c r="B300" s="58" t="str">
        <f>IF(OR((C295="~"),(C300="~")),"~","")</f>
        <v>~</v>
      </c>
      <c r="C300" s="58" t="s">
        <v>332</v>
      </c>
      <c r="E300" s="103" t="e">
        <f t="shared" si="70"/>
        <v>#REF!</v>
      </c>
      <c r="F300" s="103"/>
      <c r="G300" s="103">
        <f t="shared" si="71"/>
        <v>0</v>
      </c>
      <c r="H300" s="103">
        <f t="shared" si="71"/>
        <v>0</v>
      </c>
      <c r="I300" s="103">
        <f t="shared" si="71"/>
        <v>0</v>
      </c>
      <c r="J300" s="103">
        <f t="shared" si="71"/>
        <v>0</v>
      </c>
      <c r="K300" s="103" t="e">
        <f t="shared" si="71"/>
        <v>#REF!</v>
      </c>
      <c r="L300" s="103">
        <f t="shared" si="71"/>
        <v>0</v>
      </c>
      <c r="M300" s="103">
        <f t="shared" si="71"/>
        <v>0</v>
      </c>
      <c r="N300" s="103">
        <f t="shared" si="71"/>
        <v>0</v>
      </c>
      <c r="O300" s="103">
        <f t="shared" si="71"/>
        <v>0</v>
      </c>
      <c r="P300" s="103">
        <f t="shared" si="71"/>
        <v>0</v>
      </c>
    </row>
    <row r="301" spans="1:16" ht="15" hidden="1">
      <c r="A301" s="99">
        <f t="shared" si="67"/>
        <v>16</v>
      </c>
      <c r="B301" s="58" t="str">
        <f>IF(OR((C295="~"),(C301="~")),"~","")</f>
        <v>~</v>
      </c>
      <c r="C301" s="58" t="s">
        <v>332</v>
      </c>
      <c r="E301" s="103" t="e">
        <f t="shared" si="70"/>
        <v>#REF!</v>
      </c>
      <c r="F301" s="103"/>
      <c r="G301" s="103">
        <f t="shared" si="71"/>
        <v>0</v>
      </c>
      <c r="H301" s="103">
        <f t="shared" si="71"/>
        <v>0</v>
      </c>
      <c r="I301" s="103">
        <f t="shared" si="71"/>
        <v>0</v>
      </c>
      <c r="J301" s="103">
        <f t="shared" si="71"/>
        <v>0</v>
      </c>
      <c r="K301" s="103" t="e">
        <f t="shared" si="71"/>
        <v>#REF!</v>
      </c>
      <c r="L301" s="103">
        <f t="shared" si="71"/>
        <v>0</v>
      </c>
      <c r="M301" s="103">
        <f t="shared" si="71"/>
        <v>0</v>
      </c>
      <c r="N301" s="103">
        <f t="shared" si="71"/>
        <v>0</v>
      </c>
      <c r="O301" s="103">
        <f t="shared" si="71"/>
        <v>0</v>
      </c>
      <c r="P301" s="103">
        <f t="shared" si="71"/>
        <v>0</v>
      </c>
    </row>
    <row r="302" spans="1:16" hidden="1">
      <c r="A302" s="100">
        <f t="shared" si="67"/>
        <v>17</v>
      </c>
      <c r="B302" s="66" t="str">
        <f>IF(OR((C295="~"),(C302="~")),"~","")</f>
        <v/>
      </c>
      <c r="C302" s="66" t="s">
        <v>99</v>
      </c>
      <c r="D302" s="66"/>
      <c r="E302" s="104" t="e">
        <f t="shared" si="70"/>
        <v>#REF!</v>
      </c>
      <c r="F302" s="104"/>
      <c r="G302" s="104">
        <f t="shared" si="71"/>
        <v>3.2820000000000002E-3</v>
      </c>
      <c r="H302" s="104">
        <f t="shared" si="71"/>
        <v>3.0720000000000001E-3</v>
      </c>
      <c r="I302" s="104">
        <f t="shared" si="71"/>
        <v>3.019E-3</v>
      </c>
      <c r="J302" s="104">
        <f t="shared" si="71"/>
        <v>2.9859999999999999E-3</v>
      </c>
      <c r="K302" s="104" t="e">
        <f t="shared" si="71"/>
        <v>#REF!</v>
      </c>
      <c r="L302" s="104">
        <f t="shared" si="71"/>
        <v>2.9489999999999998E-3</v>
      </c>
      <c r="M302" s="104">
        <f t="shared" si="71"/>
        <v>2.9369999999999999E-3</v>
      </c>
      <c r="N302" s="104">
        <f t="shared" si="71"/>
        <v>1.1069999999999999E-3</v>
      </c>
      <c r="O302" s="104">
        <f t="shared" si="71"/>
        <v>2.9480000000000001E-3</v>
      </c>
      <c r="P302" s="104">
        <f t="shared" si="71"/>
        <v>1.2049999999999999E-3</v>
      </c>
    </row>
    <row r="303" spans="1:16" hidden="1">
      <c r="A303" s="99">
        <f t="shared" si="67"/>
        <v>18</v>
      </c>
      <c r="B303" s="58" t="str">
        <f>IF(OR((C295="~"),(C303="~")),"~","")</f>
        <v/>
      </c>
    </row>
    <row r="304" spans="1:16" hidden="1">
      <c r="A304" s="99">
        <f t="shared" si="67"/>
        <v>19</v>
      </c>
      <c r="C304" s="80" t="s">
        <v>334</v>
      </c>
    </row>
    <row r="305" spans="1:16" ht="15" hidden="1">
      <c r="A305" s="99">
        <f t="shared" si="67"/>
        <v>20</v>
      </c>
      <c r="B305" s="58" t="str">
        <f>IF(OR((C304="~"),(C305="~")),"~","")</f>
        <v/>
      </c>
      <c r="C305" s="58" t="s">
        <v>329</v>
      </c>
      <c r="E305" s="103" t="e">
        <f t="shared" ref="E305:E311" si="72">ROUND(IF($C305=0,0,E197/E$386),6)</f>
        <v>#REF!</v>
      </c>
      <c r="F305" s="103"/>
      <c r="G305" s="103">
        <f t="shared" ref="G305:P311" si="73">ROUND(IF($C305=0,0,G197/G$386),6)</f>
        <v>1.7583000000000001E-2</v>
      </c>
      <c r="H305" s="103">
        <f t="shared" si="73"/>
        <v>1.3295E-2</v>
      </c>
      <c r="I305" s="103">
        <f t="shared" si="73"/>
        <v>1.0456999999999999E-2</v>
      </c>
      <c r="J305" s="103">
        <f t="shared" si="73"/>
        <v>7.5459999999999998E-3</v>
      </c>
      <c r="K305" s="103" t="e">
        <f t="shared" si="73"/>
        <v>#REF!</v>
      </c>
      <c r="L305" s="103">
        <f t="shared" si="73"/>
        <v>5.9449999999999998E-3</v>
      </c>
      <c r="M305" s="103">
        <f t="shared" si="73"/>
        <v>3.0530000000000002E-3</v>
      </c>
      <c r="N305" s="103">
        <f t="shared" si="73"/>
        <v>9.990000000000001E-4</v>
      </c>
      <c r="O305" s="103">
        <f t="shared" si="73"/>
        <v>2.0614E-2</v>
      </c>
      <c r="P305" s="103">
        <f t="shared" si="73"/>
        <v>2.9880000000000002E-3</v>
      </c>
    </row>
    <row r="306" spans="1:16" ht="15" hidden="1">
      <c r="A306" s="99">
        <f t="shared" si="67"/>
        <v>21</v>
      </c>
      <c r="B306" s="58" t="str">
        <f>IF(OR((C304="~"),(C306="~")),"~","")</f>
        <v/>
      </c>
      <c r="C306" s="58" t="s">
        <v>330</v>
      </c>
      <c r="E306" s="103" t="e">
        <f t="shared" si="72"/>
        <v>#REF!</v>
      </c>
      <c r="F306" s="103"/>
      <c r="G306" s="103">
        <f t="shared" si="73"/>
        <v>3.1280000000000001E-3</v>
      </c>
      <c r="H306" s="103">
        <f t="shared" si="73"/>
        <v>3.1280000000000001E-3</v>
      </c>
      <c r="I306" s="103">
        <f t="shared" si="73"/>
        <v>3.1280000000000001E-3</v>
      </c>
      <c r="J306" s="103">
        <f t="shared" si="73"/>
        <v>3.1280000000000001E-3</v>
      </c>
      <c r="K306" s="103" t="e">
        <f t="shared" si="73"/>
        <v>#REF!</v>
      </c>
      <c r="L306" s="103">
        <f t="shared" si="73"/>
        <v>3.1280000000000001E-3</v>
      </c>
      <c r="M306" s="103">
        <f t="shared" si="73"/>
        <v>3.1280000000000001E-3</v>
      </c>
      <c r="N306" s="103">
        <f t="shared" si="73"/>
        <v>3.0560000000000001E-3</v>
      </c>
      <c r="O306" s="103">
        <f t="shared" si="73"/>
        <v>3.1280000000000001E-3</v>
      </c>
      <c r="P306" s="103">
        <f t="shared" si="73"/>
        <v>3.0599999999999998E-3</v>
      </c>
    </row>
    <row r="307" spans="1:16" ht="15" hidden="1">
      <c r="A307" s="99">
        <f t="shared" si="67"/>
        <v>22</v>
      </c>
      <c r="B307" s="58" t="str">
        <f>IF(OR((C304="~"),(C307="~")),"~","")</f>
        <v/>
      </c>
      <c r="C307" s="58" t="s">
        <v>331</v>
      </c>
      <c r="E307" s="103" t="e">
        <f t="shared" si="72"/>
        <v>#REF!</v>
      </c>
      <c r="F307" s="103"/>
      <c r="G307" s="103">
        <f t="shared" si="73"/>
        <v>1.0564E-2</v>
      </c>
      <c r="H307" s="103">
        <f t="shared" si="73"/>
        <v>7.6309999999999998E-3</v>
      </c>
      <c r="I307" s="103">
        <f t="shared" si="73"/>
        <v>2.545E-3</v>
      </c>
      <c r="J307" s="103">
        <f t="shared" si="73"/>
        <v>8.3600000000000005E-4</v>
      </c>
      <c r="K307" s="103" t="e">
        <f t="shared" si="73"/>
        <v>#REF!</v>
      </c>
      <c r="L307" s="103">
        <f t="shared" si="73"/>
        <v>1.72E-3</v>
      </c>
      <c r="M307" s="103">
        <f t="shared" si="73"/>
        <v>8.3100000000000003E-4</v>
      </c>
      <c r="N307" s="103">
        <f t="shared" si="73"/>
        <v>1.08E-4</v>
      </c>
      <c r="O307" s="103">
        <f t="shared" si="73"/>
        <v>0.121141</v>
      </c>
      <c r="P307" s="103">
        <f t="shared" si="73"/>
        <v>6.5499999999999998E-4</v>
      </c>
    </row>
    <row r="308" spans="1:16" ht="15" hidden="1">
      <c r="A308" s="99">
        <f t="shared" si="67"/>
        <v>23</v>
      </c>
      <c r="B308" s="58" t="str">
        <f>IF(OR((C304="~"),(C308="~")),"~","")</f>
        <v>~</v>
      </c>
      <c r="C308" s="58" t="s">
        <v>332</v>
      </c>
      <c r="E308" s="103" t="e">
        <f t="shared" si="72"/>
        <v>#REF!</v>
      </c>
      <c r="F308" s="103"/>
      <c r="G308" s="103">
        <f t="shared" si="73"/>
        <v>0</v>
      </c>
      <c r="H308" s="103">
        <f t="shared" si="73"/>
        <v>0</v>
      </c>
      <c r="I308" s="103">
        <f t="shared" si="73"/>
        <v>0</v>
      </c>
      <c r="J308" s="103">
        <f t="shared" si="73"/>
        <v>0</v>
      </c>
      <c r="K308" s="103" t="e">
        <f t="shared" si="73"/>
        <v>#REF!</v>
      </c>
      <c r="L308" s="103">
        <f t="shared" si="73"/>
        <v>0</v>
      </c>
      <c r="M308" s="103">
        <f t="shared" si="73"/>
        <v>0</v>
      </c>
      <c r="N308" s="103">
        <f t="shared" si="73"/>
        <v>0</v>
      </c>
      <c r="O308" s="103">
        <f t="shared" si="73"/>
        <v>0</v>
      </c>
      <c r="P308" s="103">
        <f t="shared" si="73"/>
        <v>0</v>
      </c>
    </row>
    <row r="309" spans="1:16" ht="15" hidden="1">
      <c r="A309" s="99">
        <f t="shared" si="67"/>
        <v>24</v>
      </c>
      <c r="B309" s="58" t="str">
        <f>IF(OR((C304="~"),(C309="~")),"~","")</f>
        <v>~</v>
      </c>
      <c r="C309" s="58" t="s">
        <v>332</v>
      </c>
      <c r="E309" s="103" t="e">
        <f t="shared" si="72"/>
        <v>#REF!</v>
      </c>
      <c r="F309" s="103"/>
      <c r="G309" s="103">
        <f t="shared" si="73"/>
        <v>0</v>
      </c>
      <c r="H309" s="103">
        <f t="shared" si="73"/>
        <v>0</v>
      </c>
      <c r="I309" s="103">
        <f t="shared" si="73"/>
        <v>0</v>
      </c>
      <c r="J309" s="103">
        <f t="shared" si="73"/>
        <v>0</v>
      </c>
      <c r="K309" s="103" t="e">
        <f t="shared" si="73"/>
        <v>#REF!</v>
      </c>
      <c r="L309" s="103">
        <f t="shared" si="73"/>
        <v>0</v>
      </c>
      <c r="M309" s="103">
        <f t="shared" si="73"/>
        <v>0</v>
      </c>
      <c r="N309" s="103">
        <f t="shared" si="73"/>
        <v>0</v>
      </c>
      <c r="O309" s="103">
        <f t="shared" si="73"/>
        <v>0</v>
      </c>
      <c r="P309" s="103">
        <f t="shared" si="73"/>
        <v>0</v>
      </c>
    </row>
    <row r="310" spans="1:16" ht="15" hidden="1">
      <c r="A310" s="99">
        <f t="shared" si="67"/>
        <v>25</v>
      </c>
      <c r="B310" s="58" t="str">
        <f>IF(OR((C304="~"),(C310="~")),"~","")</f>
        <v>~</v>
      </c>
      <c r="C310" s="58" t="s">
        <v>332</v>
      </c>
      <c r="E310" s="103" t="e">
        <f t="shared" si="72"/>
        <v>#REF!</v>
      </c>
      <c r="F310" s="103"/>
      <c r="G310" s="103">
        <f t="shared" si="73"/>
        <v>0</v>
      </c>
      <c r="H310" s="103">
        <f t="shared" si="73"/>
        <v>0</v>
      </c>
      <c r="I310" s="103">
        <f t="shared" si="73"/>
        <v>0</v>
      </c>
      <c r="J310" s="103">
        <f t="shared" si="73"/>
        <v>0</v>
      </c>
      <c r="K310" s="103" t="e">
        <f t="shared" si="73"/>
        <v>#REF!</v>
      </c>
      <c r="L310" s="103">
        <f t="shared" si="73"/>
        <v>0</v>
      </c>
      <c r="M310" s="103">
        <f t="shared" si="73"/>
        <v>0</v>
      </c>
      <c r="N310" s="103">
        <f t="shared" si="73"/>
        <v>0</v>
      </c>
      <c r="O310" s="103">
        <f t="shared" si="73"/>
        <v>0</v>
      </c>
      <c r="P310" s="103">
        <f t="shared" si="73"/>
        <v>0</v>
      </c>
    </row>
    <row r="311" spans="1:16" hidden="1">
      <c r="A311" s="100">
        <f t="shared" si="67"/>
        <v>26</v>
      </c>
      <c r="B311" s="66" t="str">
        <f>IF(OR((C304="~"),(C311="~")),"~","")</f>
        <v/>
      </c>
      <c r="C311" s="66" t="s">
        <v>99</v>
      </c>
      <c r="D311" s="66"/>
      <c r="E311" s="104" t="e">
        <f t="shared" si="72"/>
        <v>#REF!</v>
      </c>
      <c r="F311" s="104"/>
      <c r="G311" s="104">
        <f t="shared" si="73"/>
        <v>3.1274999999999997E-2</v>
      </c>
      <c r="H311" s="104">
        <f t="shared" si="73"/>
        <v>2.4053999999999999E-2</v>
      </c>
      <c r="I311" s="104">
        <f t="shared" si="73"/>
        <v>1.6131E-2</v>
      </c>
      <c r="J311" s="104">
        <f t="shared" si="73"/>
        <v>1.1511E-2</v>
      </c>
      <c r="K311" s="104" t="e">
        <f t="shared" si="73"/>
        <v>#REF!</v>
      </c>
      <c r="L311" s="104">
        <f t="shared" si="73"/>
        <v>1.0794E-2</v>
      </c>
      <c r="M311" s="104">
        <f t="shared" si="73"/>
        <v>7.012E-3</v>
      </c>
      <c r="N311" s="104">
        <f t="shared" si="73"/>
        <v>4.163E-3</v>
      </c>
      <c r="O311" s="104">
        <f t="shared" si="73"/>
        <v>0.14488400000000001</v>
      </c>
      <c r="P311" s="104">
        <f t="shared" si="73"/>
        <v>6.7019999999999996E-3</v>
      </c>
    </row>
    <row r="312" spans="1:16" hidden="1">
      <c r="A312" s="99"/>
      <c r="B312" s="58" t="str">
        <f>IF(OR((C304="~"),(C312="~")),"~","")</f>
        <v/>
      </c>
      <c r="C312" s="80"/>
    </row>
    <row r="313" spans="1:16" ht="15" hidden="1">
      <c r="A313" s="99"/>
      <c r="B313" s="58" t="s">
        <v>332</v>
      </c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</row>
    <row r="314" spans="1:16" ht="15" hidden="1">
      <c r="A314" s="99"/>
      <c r="B314" s="58" t="str">
        <f>IF(OR((B313="~"),(C314="~")),"~","")</f>
        <v>~</v>
      </c>
      <c r="C314" s="58" t="s">
        <v>332</v>
      </c>
      <c r="E314" s="103" t="e">
        <f t="shared" ref="E314:E319" si="74">ROUND(IF($C314=0,0,E206/E$386),6)</f>
        <v>#REF!</v>
      </c>
      <c r="F314" s="103"/>
      <c r="G314" s="103">
        <f t="shared" ref="G314:P319" si="75">ROUND(IF($C314=0,0,G206/G$386),6)</f>
        <v>0</v>
      </c>
      <c r="H314" s="103">
        <f t="shared" si="75"/>
        <v>0</v>
      </c>
      <c r="I314" s="103">
        <f t="shared" si="75"/>
        <v>0</v>
      </c>
      <c r="J314" s="103">
        <f t="shared" si="75"/>
        <v>0</v>
      </c>
      <c r="K314" s="103" t="e">
        <f t="shared" si="75"/>
        <v>#REF!</v>
      </c>
      <c r="L314" s="103">
        <f t="shared" si="75"/>
        <v>0</v>
      </c>
      <c r="M314" s="103">
        <f t="shared" si="75"/>
        <v>0</v>
      </c>
      <c r="N314" s="103">
        <f t="shared" si="75"/>
        <v>0</v>
      </c>
      <c r="O314" s="103">
        <f t="shared" si="75"/>
        <v>0</v>
      </c>
      <c r="P314" s="103">
        <f t="shared" si="75"/>
        <v>0</v>
      </c>
    </row>
    <row r="315" spans="1:16" ht="15" hidden="1">
      <c r="A315" s="99"/>
      <c r="B315" s="58" t="str">
        <f>IF(OR((B313="~"),(C315="~")),"~","")</f>
        <v>~</v>
      </c>
      <c r="C315" s="58" t="s">
        <v>332</v>
      </c>
      <c r="E315" s="103" t="e">
        <f t="shared" si="74"/>
        <v>#REF!</v>
      </c>
      <c r="F315" s="103"/>
      <c r="G315" s="103">
        <f t="shared" si="75"/>
        <v>0</v>
      </c>
      <c r="H315" s="103">
        <f t="shared" si="75"/>
        <v>0</v>
      </c>
      <c r="I315" s="103">
        <f t="shared" si="75"/>
        <v>0</v>
      </c>
      <c r="J315" s="103">
        <f t="shared" si="75"/>
        <v>0</v>
      </c>
      <c r="K315" s="103" t="e">
        <f t="shared" si="75"/>
        <v>#REF!</v>
      </c>
      <c r="L315" s="103">
        <f t="shared" si="75"/>
        <v>0</v>
      </c>
      <c r="M315" s="103">
        <f t="shared" si="75"/>
        <v>0</v>
      </c>
      <c r="N315" s="103">
        <f t="shared" si="75"/>
        <v>0</v>
      </c>
      <c r="O315" s="103">
        <f t="shared" si="75"/>
        <v>0</v>
      </c>
      <c r="P315" s="103">
        <f t="shared" si="75"/>
        <v>0</v>
      </c>
    </row>
    <row r="316" spans="1:16" ht="15" hidden="1">
      <c r="A316" s="99"/>
      <c r="B316" s="58" t="str">
        <f>IF(OR((B313="~"),(C316="~")),"~","")</f>
        <v>~</v>
      </c>
      <c r="C316" s="58" t="s">
        <v>332</v>
      </c>
      <c r="E316" s="103" t="e">
        <f t="shared" si="74"/>
        <v>#REF!</v>
      </c>
      <c r="F316" s="103"/>
      <c r="G316" s="103">
        <f t="shared" si="75"/>
        <v>0</v>
      </c>
      <c r="H316" s="103">
        <f t="shared" si="75"/>
        <v>0</v>
      </c>
      <c r="I316" s="103">
        <f t="shared" si="75"/>
        <v>0</v>
      </c>
      <c r="J316" s="103">
        <f t="shared" si="75"/>
        <v>0</v>
      </c>
      <c r="K316" s="103" t="e">
        <f t="shared" si="75"/>
        <v>#REF!</v>
      </c>
      <c r="L316" s="103">
        <f t="shared" si="75"/>
        <v>0</v>
      </c>
      <c r="M316" s="103">
        <f t="shared" si="75"/>
        <v>0</v>
      </c>
      <c r="N316" s="103">
        <f t="shared" si="75"/>
        <v>0</v>
      </c>
      <c r="O316" s="103">
        <f t="shared" si="75"/>
        <v>0</v>
      </c>
      <c r="P316" s="103">
        <f t="shared" si="75"/>
        <v>0</v>
      </c>
    </row>
    <row r="317" spans="1:16" ht="15" hidden="1">
      <c r="A317" s="99"/>
      <c r="B317" s="58" t="str">
        <f>IF(OR((B313="~"),(C317="~")),"~","")</f>
        <v>~</v>
      </c>
      <c r="C317" s="58" t="s">
        <v>332</v>
      </c>
      <c r="E317" s="103" t="e">
        <f t="shared" si="74"/>
        <v>#REF!</v>
      </c>
      <c r="F317" s="103"/>
      <c r="G317" s="103">
        <f t="shared" si="75"/>
        <v>0</v>
      </c>
      <c r="H317" s="103">
        <f t="shared" si="75"/>
        <v>0</v>
      </c>
      <c r="I317" s="103">
        <f t="shared" si="75"/>
        <v>0</v>
      </c>
      <c r="J317" s="103">
        <f t="shared" si="75"/>
        <v>0</v>
      </c>
      <c r="K317" s="103" t="e">
        <f t="shared" si="75"/>
        <v>#REF!</v>
      </c>
      <c r="L317" s="103">
        <f t="shared" si="75"/>
        <v>0</v>
      </c>
      <c r="M317" s="103">
        <f t="shared" si="75"/>
        <v>0</v>
      </c>
      <c r="N317" s="103">
        <f t="shared" si="75"/>
        <v>0</v>
      </c>
      <c r="O317" s="103">
        <f t="shared" si="75"/>
        <v>0</v>
      </c>
      <c r="P317" s="103">
        <f t="shared" si="75"/>
        <v>0</v>
      </c>
    </row>
    <row r="318" spans="1:16" ht="15" hidden="1">
      <c r="A318" s="99"/>
      <c r="B318" s="58" t="str">
        <f>IF(OR((B313="~"),(C318="~")),"~","")</f>
        <v>~</v>
      </c>
      <c r="C318" s="58" t="s">
        <v>332</v>
      </c>
      <c r="E318" s="103" t="e">
        <f t="shared" si="74"/>
        <v>#REF!</v>
      </c>
      <c r="F318" s="103"/>
      <c r="G318" s="103">
        <f t="shared" si="75"/>
        <v>0</v>
      </c>
      <c r="H318" s="103">
        <f t="shared" si="75"/>
        <v>0</v>
      </c>
      <c r="I318" s="103">
        <f t="shared" si="75"/>
        <v>0</v>
      </c>
      <c r="J318" s="103">
        <f t="shared" si="75"/>
        <v>0</v>
      </c>
      <c r="K318" s="103" t="e">
        <f t="shared" si="75"/>
        <v>#REF!</v>
      </c>
      <c r="L318" s="103">
        <f t="shared" si="75"/>
        <v>0</v>
      </c>
      <c r="M318" s="103">
        <f t="shared" si="75"/>
        <v>0</v>
      </c>
      <c r="N318" s="103">
        <f t="shared" si="75"/>
        <v>0</v>
      </c>
      <c r="O318" s="103">
        <f t="shared" si="75"/>
        <v>0</v>
      </c>
      <c r="P318" s="103">
        <f t="shared" si="75"/>
        <v>0</v>
      </c>
    </row>
    <row r="319" spans="1:16" hidden="1">
      <c r="A319" s="100"/>
      <c r="B319" s="66" t="str">
        <f>IF(OR((B313="~"),(C319="~")),"~","")</f>
        <v>~</v>
      </c>
      <c r="C319" s="66" t="s">
        <v>332</v>
      </c>
      <c r="D319" s="66"/>
      <c r="E319" s="104" t="e">
        <f t="shared" si="74"/>
        <v>#REF!</v>
      </c>
      <c r="F319" s="104"/>
      <c r="G319" s="104">
        <f t="shared" si="75"/>
        <v>0</v>
      </c>
      <c r="H319" s="104">
        <f t="shared" si="75"/>
        <v>0</v>
      </c>
      <c r="I319" s="104">
        <f t="shared" si="75"/>
        <v>0</v>
      </c>
      <c r="J319" s="104">
        <f t="shared" si="75"/>
        <v>0</v>
      </c>
      <c r="K319" s="104" t="e">
        <f t="shared" si="75"/>
        <v>#REF!</v>
      </c>
      <c r="L319" s="104">
        <f t="shared" si="75"/>
        <v>0</v>
      </c>
      <c r="M319" s="104">
        <f t="shared" si="75"/>
        <v>0</v>
      </c>
      <c r="N319" s="104">
        <f t="shared" si="75"/>
        <v>0</v>
      </c>
      <c r="O319" s="104">
        <f t="shared" si="75"/>
        <v>0</v>
      </c>
      <c r="P319" s="104">
        <f t="shared" si="75"/>
        <v>0</v>
      </c>
    </row>
    <row r="320" spans="1:16" hidden="1">
      <c r="A320" s="99"/>
      <c r="B320" s="58" t="str">
        <f>IF(OR((B313="~"),(C320="~")),"~","")</f>
        <v>~</v>
      </c>
      <c r="C320" s="58" t="str">
        <f>IF(B313="~","~","")</f>
        <v>~</v>
      </c>
    </row>
    <row r="321" spans="1:16" hidden="1">
      <c r="A321" s="99"/>
      <c r="B321" s="58" t="str">
        <f>IF(OR((B313="~"),(C321="~")),"~","")</f>
        <v>~</v>
      </c>
      <c r="C321" s="80"/>
    </row>
    <row r="322" spans="1:16" ht="15" hidden="1">
      <c r="A322" s="99"/>
      <c r="B322" s="58" t="s">
        <v>332</v>
      </c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</row>
    <row r="323" spans="1:16" ht="15" hidden="1">
      <c r="A323" s="99"/>
      <c r="B323" s="58" t="str">
        <f>IF(OR((B322="~"),(C323="~")),"~","")</f>
        <v>~</v>
      </c>
      <c r="C323" s="58" t="s">
        <v>332</v>
      </c>
      <c r="E323" s="103" t="e">
        <f t="shared" ref="E323:E328" si="76">ROUND(IF($C323=0,0,E215/E$386),6)</f>
        <v>#REF!</v>
      </c>
      <c r="F323" s="103"/>
      <c r="G323" s="103">
        <f t="shared" ref="G323:P328" si="77">ROUND(IF($C323=0,0,G215/G$386),6)</f>
        <v>0</v>
      </c>
      <c r="H323" s="103">
        <f t="shared" si="77"/>
        <v>0</v>
      </c>
      <c r="I323" s="103">
        <f t="shared" si="77"/>
        <v>0</v>
      </c>
      <c r="J323" s="103">
        <f t="shared" si="77"/>
        <v>0</v>
      </c>
      <c r="K323" s="103" t="e">
        <f t="shared" si="77"/>
        <v>#REF!</v>
      </c>
      <c r="L323" s="103">
        <f t="shared" si="77"/>
        <v>0</v>
      </c>
      <c r="M323" s="103">
        <f t="shared" si="77"/>
        <v>0</v>
      </c>
      <c r="N323" s="103">
        <f t="shared" si="77"/>
        <v>0</v>
      </c>
      <c r="O323" s="103">
        <f t="shared" si="77"/>
        <v>0</v>
      </c>
      <c r="P323" s="103">
        <f t="shared" si="77"/>
        <v>0</v>
      </c>
    </row>
    <row r="324" spans="1:16" ht="15" hidden="1">
      <c r="A324" s="99"/>
      <c r="B324" s="58" t="str">
        <f>IF(OR((B322="~"),(C324="~")),"~","")</f>
        <v>~</v>
      </c>
      <c r="C324" s="58" t="s">
        <v>332</v>
      </c>
      <c r="E324" s="103" t="e">
        <f t="shared" si="76"/>
        <v>#REF!</v>
      </c>
      <c r="F324" s="103"/>
      <c r="G324" s="103">
        <f t="shared" si="77"/>
        <v>0</v>
      </c>
      <c r="H324" s="103">
        <f t="shared" si="77"/>
        <v>0</v>
      </c>
      <c r="I324" s="103">
        <f t="shared" si="77"/>
        <v>0</v>
      </c>
      <c r="J324" s="103">
        <f t="shared" si="77"/>
        <v>0</v>
      </c>
      <c r="K324" s="103" t="e">
        <f t="shared" si="77"/>
        <v>#REF!</v>
      </c>
      <c r="L324" s="103">
        <f t="shared" si="77"/>
        <v>0</v>
      </c>
      <c r="M324" s="103">
        <f t="shared" si="77"/>
        <v>0</v>
      </c>
      <c r="N324" s="103">
        <f t="shared" si="77"/>
        <v>0</v>
      </c>
      <c r="O324" s="103">
        <f t="shared" si="77"/>
        <v>0</v>
      </c>
      <c r="P324" s="103">
        <f t="shared" si="77"/>
        <v>0</v>
      </c>
    </row>
    <row r="325" spans="1:16" ht="15" hidden="1">
      <c r="A325" s="99"/>
      <c r="B325" s="58" t="str">
        <f>IF(OR((B322="~"),(C325="~")),"~","")</f>
        <v>~</v>
      </c>
      <c r="C325" s="58" t="s">
        <v>332</v>
      </c>
      <c r="E325" s="103" t="e">
        <f t="shared" si="76"/>
        <v>#REF!</v>
      </c>
      <c r="F325" s="103"/>
      <c r="G325" s="103">
        <f t="shared" si="77"/>
        <v>0</v>
      </c>
      <c r="H325" s="103">
        <f t="shared" si="77"/>
        <v>0</v>
      </c>
      <c r="I325" s="103">
        <f t="shared" si="77"/>
        <v>0</v>
      </c>
      <c r="J325" s="103">
        <f t="shared" si="77"/>
        <v>0</v>
      </c>
      <c r="K325" s="103" t="e">
        <f t="shared" si="77"/>
        <v>#REF!</v>
      </c>
      <c r="L325" s="103">
        <f t="shared" si="77"/>
        <v>0</v>
      </c>
      <c r="M325" s="103">
        <f t="shared" si="77"/>
        <v>0</v>
      </c>
      <c r="N325" s="103">
        <f t="shared" si="77"/>
        <v>0</v>
      </c>
      <c r="O325" s="103">
        <f t="shared" si="77"/>
        <v>0</v>
      </c>
      <c r="P325" s="103">
        <f t="shared" si="77"/>
        <v>0</v>
      </c>
    </row>
    <row r="326" spans="1:16" ht="15" hidden="1">
      <c r="A326" s="99"/>
      <c r="B326" s="58" t="str">
        <f>IF(OR((B322="~"),(C326="~")),"~","")</f>
        <v>~</v>
      </c>
      <c r="C326" s="58" t="s">
        <v>332</v>
      </c>
      <c r="E326" s="103" t="e">
        <f t="shared" si="76"/>
        <v>#REF!</v>
      </c>
      <c r="F326" s="103"/>
      <c r="G326" s="103">
        <f t="shared" si="77"/>
        <v>0</v>
      </c>
      <c r="H326" s="103">
        <f t="shared" si="77"/>
        <v>0</v>
      </c>
      <c r="I326" s="103">
        <f t="shared" si="77"/>
        <v>0</v>
      </c>
      <c r="J326" s="103">
        <f t="shared" si="77"/>
        <v>0</v>
      </c>
      <c r="K326" s="103" t="e">
        <f t="shared" si="77"/>
        <v>#REF!</v>
      </c>
      <c r="L326" s="103">
        <f t="shared" si="77"/>
        <v>0</v>
      </c>
      <c r="M326" s="103">
        <f t="shared" si="77"/>
        <v>0</v>
      </c>
      <c r="N326" s="103">
        <f t="shared" si="77"/>
        <v>0</v>
      </c>
      <c r="O326" s="103">
        <f t="shared" si="77"/>
        <v>0</v>
      </c>
      <c r="P326" s="103">
        <f t="shared" si="77"/>
        <v>0</v>
      </c>
    </row>
    <row r="327" spans="1:16" ht="15" hidden="1">
      <c r="A327" s="99"/>
      <c r="B327" s="58" t="str">
        <f>IF(OR((B322="~"),(C327="~")),"~","")</f>
        <v>~</v>
      </c>
      <c r="C327" s="58" t="s">
        <v>332</v>
      </c>
      <c r="E327" s="103" t="e">
        <f t="shared" si="76"/>
        <v>#REF!</v>
      </c>
      <c r="F327" s="103"/>
      <c r="G327" s="103">
        <f t="shared" si="77"/>
        <v>0</v>
      </c>
      <c r="H327" s="103">
        <f t="shared" si="77"/>
        <v>0</v>
      </c>
      <c r="I327" s="103">
        <f t="shared" si="77"/>
        <v>0</v>
      </c>
      <c r="J327" s="103">
        <f t="shared" si="77"/>
        <v>0</v>
      </c>
      <c r="K327" s="103" t="e">
        <f t="shared" si="77"/>
        <v>#REF!</v>
      </c>
      <c r="L327" s="103">
        <f t="shared" si="77"/>
        <v>0</v>
      </c>
      <c r="M327" s="103">
        <f t="shared" si="77"/>
        <v>0</v>
      </c>
      <c r="N327" s="103">
        <f t="shared" si="77"/>
        <v>0</v>
      </c>
      <c r="O327" s="103">
        <f t="shared" si="77"/>
        <v>0</v>
      </c>
      <c r="P327" s="103">
        <f t="shared" si="77"/>
        <v>0</v>
      </c>
    </row>
    <row r="328" spans="1:16" hidden="1">
      <c r="A328" s="100"/>
      <c r="B328" s="66" t="str">
        <f>IF(OR((B322="~"),(C328="~")),"~","")</f>
        <v>~</v>
      </c>
      <c r="C328" s="66" t="s">
        <v>332</v>
      </c>
      <c r="D328" s="66"/>
      <c r="E328" s="104" t="e">
        <f t="shared" si="76"/>
        <v>#REF!</v>
      </c>
      <c r="F328" s="104"/>
      <c r="G328" s="104">
        <f t="shared" si="77"/>
        <v>0</v>
      </c>
      <c r="H328" s="104">
        <f t="shared" si="77"/>
        <v>0</v>
      </c>
      <c r="I328" s="104">
        <f t="shared" si="77"/>
        <v>0</v>
      </c>
      <c r="J328" s="104">
        <f t="shared" si="77"/>
        <v>0</v>
      </c>
      <c r="K328" s="104" t="e">
        <f t="shared" si="77"/>
        <v>#REF!</v>
      </c>
      <c r="L328" s="104">
        <f t="shared" si="77"/>
        <v>0</v>
      </c>
      <c r="M328" s="104">
        <f t="shared" si="77"/>
        <v>0</v>
      </c>
      <c r="N328" s="104">
        <f t="shared" si="77"/>
        <v>0</v>
      </c>
      <c r="O328" s="104">
        <f t="shared" si="77"/>
        <v>0</v>
      </c>
      <c r="P328" s="104">
        <f t="shared" si="77"/>
        <v>0</v>
      </c>
    </row>
    <row r="329" spans="1:16" hidden="1">
      <c r="A329" s="99"/>
      <c r="B329" s="58" t="str">
        <f>IF(OR((B322="~"),(C329="~")),"~","")</f>
        <v>~</v>
      </c>
      <c r="C329" s="58" t="str">
        <f>IF(B322="~","~","Sub-total")</f>
        <v>~</v>
      </c>
    </row>
    <row r="330" spans="1:16" hidden="1">
      <c r="A330" s="99"/>
      <c r="B330" s="58" t="str">
        <f>IF(OR((B322="~"),(C330="~")),"~","")</f>
        <v>~</v>
      </c>
      <c r="C330" s="80"/>
    </row>
    <row r="331" spans="1:16" ht="15" hidden="1">
      <c r="A331" s="99"/>
      <c r="B331" s="58" t="s">
        <v>332</v>
      </c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</row>
    <row r="332" spans="1:16" ht="15" hidden="1">
      <c r="A332" s="99"/>
      <c r="B332" s="58" t="str">
        <f>IF(OR((B331="~"),(C332="~")),"~","")</f>
        <v>~</v>
      </c>
      <c r="C332" s="58" t="s">
        <v>332</v>
      </c>
      <c r="E332" s="103" t="e">
        <f t="shared" ref="E332:E337" si="78">ROUND(IF($C332=0,0,E224/E$386),6)</f>
        <v>#REF!</v>
      </c>
      <c r="F332" s="103"/>
      <c r="G332" s="103">
        <f t="shared" ref="G332:P337" si="79">ROUND(IF($C332=0,0,G224/G$386),6)</f>
        <v>0</v>
      </c>
      <c r="H332" s="103">
        <f t="shared" si="79"/>
        <v>0</v>
      </c>
      <c r="I332" s="103">
        <f t="shared" si="79"/>
        <v>0</v>
      </c>
      <c r="J332" s="103">
        <f t="shared" si="79"/>
        <v>0</v>
      </c>
      <c r="K332" s="103" t="e">
        <f t="shared" si="79"/>
        <v>#REF!</v>
      </c>
      <c r="L332" s="103">
        <f t="shared" si="79"/>
        <v>0</v>
      </c>
      <c r="M332" s="103">
        <f t="shared" si="79"/>
        <v>0</v>
      </c>
      <c r="N332" s="103">
        <f t="shared" si="79"/>
        <v>0</v>
      </c>
      <c r="O332" s="103">
        <f t="shared" si="79"/>
        <v>0</v>
      </c>
      <c r="P332" s="103">
        <f t="shared" si="79"/>
        <v>0</v>
      </c>
    </row>
    <row r="333" spans="1:16" ht="15" hidden="1">
      <c r="A333" s="99"/>
      <c r="B333" s="58" t="str">
        <f>IF(OR((B331="~"),(C333="~")),"~","")</f>
        <v>~</v>
      </c>
      <c r="C333" s="58" t="s">
        <v>332</v>
      </c>
      <c r="E333" s="103" t="e">
        <f t="shared" si="78"/>
        <v>#REF!</v>
      </c>
      <c r="F333" s="103"/>
      <c r="G333" s="103">
        <f t="shared" si="79"/>
        <v>0</v>
      </c>
      <c r="H333" s="103">
        <f t="shared" si="79"/>
        <v>0</v>
      </c>
      <c r="I333" s="103">
        <f t="shared" si="79"/>
        <v>0</v>
      </c>
      <c r="J333" s="103">
        <f t="shared" si="79"/>
        <v>0</v>
      </c>
      <c r="K333" s="103" t="e">
        <f t="shared" si="79"/>
        <v>#REF!</v>
      </c>
      <c r="L333" s="103">
        <f t="shared" si="79"/>
        <v>0</v>
      </c>
      <c r="M333" s="103">
        <f t="shared" si="79"/>
        <v>0</v>
      </c>
      <c r="N333" s="103">
        <f t="shared" si="79"/>
        <v>0</v>
      </c>
      <c r="O333" s="103">
        <f t="shared" si="79"/>
        <v>0</v>
      </c>
      <c r="P333" s="103">
        <f t="shared" si="79"/>
        <v>0</v>
      </c>
    </row>
    <row r="334" spans="1:16" ht="15" hidden="1">
      <c r="A334" s="99"/>
      <c r="B334" s="58" t="str">
        <f>IF(OR((B331="~"),(C334="~")),"~","")</f>
        <v>~</v>
      </c>
      <c r="C334" s="58" t="s">
        <v>332</v>
      </c>
      <c r="E334" s="103" t="e">
        <f t="shared" si="78"/>
        <v>#REF!</v>
      </c>
      <c r="F334" s="103"/>
      <c r="G334" s="103">
        <f t="shared" si="79"/>
        <v>0</v>
      </c>
      <c r="H334" s="103">
        <f t="shared" si="79"/>
        <v>0</v>
      </c>
      <c r="I334" s="103">
        <f t="shared" si="79"/>
        <v>0</v>
      </c>
      <c r="J334" s="103">
        <f t="shared" si="79"/>
        <v>0</v>
      </c>
      <c r="K334" s="103" t="e">
        <f t="shared" si="79"/>
        <v>#REF!</v>
      </c>
      <c r="L334" s="103">
        <f t="shared" si="79"/>
        <v>0</v>
      </c>
      <c r="M334" s="103">
        <f t="shared" si="79"/>
        <v>0</v>
      </c>
      <c r="N334" s="103">
        <f t="shared" si="79"/>
        <v>0</v>
      </c>
      <c r="O334" s="103">
        <f t="shared" si="79"/>
        <v>0</v>
      </c>
      <c r="P334" s="103">
        <f t="shared" si="79"/>
        <v>0</v>
      </c>
    </row>
    <row r="335" spans="1:16" ht="15" hidden="1">
      <c r="A335" s="99"/>
      <c r="B335" s="58" t="str">
        <f>IF(OR((B331="~"),(C335="~")),"~","")</f>
        <v>~</v>
      </c>
      <c r="C335" s="58" t="s">
        <v>332</v>
      </c>
      <c r="E335" s="103" t="e">
        <f t="shared" si="78"/>
        <v>#REF!</v>
      </c>
      <c r="F335" s="103"/>
      <c r="G335" s="103">
        <f t="shared" si="79"/>
        <v>0</v>
      </c>
      <c r="H335" s="103">
        <f t="shared" si="79"/>
        <v>0</v>
      </c>
      <c r="I335" s="103">
        <f t="shared" si="79"/>
        <v>0</v>
      </c>
      <c r="J335" s="103">
        <f t="shared" si="79"/>
        <v>0</v>
      </c>
      <c r="K335" s="103" t="e">
        <f t="shared" si="79"/>
        <v>#REF!</v>
      </c>
      <c r="L335" s="103">
        <f t="shared" si="79"/>
        <v>0</v>
      </c>
      <c r="M335" s="103">
        <f t="shared" si="79"/>
        <v>0</v>
      </c>
      <c r="N335" s="103">
        <f t="shared" si="79"/>
        <v>0</v>
      </c>
      <c r="O335" s="103">
        <f t="shared" si="79"/>
        <v>0</v>
      </c>
      <c r="P335" s="103">
        <f t="shared" si="79"/>
        <v>0</v>
      </c>
    </row>
    <row r="336" spans="1:16" ht="15" hidden="1">
      <c r="A336" s="99"/>
      <c r="B336" s="58" t="str">
        <f>IF(OR((B331="~"),(C336="~")),"~","")</f>
        <v>~</v>
      </c>
      <c r="C336" s="58" t="s">
        <v>332</v>
      </c>
      <c r="E336" s="103" t="e">
        <f t="shared" si="78"/>
        <v>#REF!</v>
      </c>
      <c r="F336" s="103"/>
      <c r="G336" s="103">
        <f t="shared" si="79"/>
        <v>0</v>
      </c>
      <c r="H336" s="103">
        <f t="shared" si="79"/>
        <v>0</v>
      </c>
      <c r="I336" s="103">
        <f t="shared" si="79"/>
        <v>0</v>
      </c>
      <c r="J336" s="103">
        <f t="shared" si="79"/>
        <v>0</v>
      </c>
      <c r="K336" s="103" t="e">
        <f t="shared" si="79"/>
        <v>#REF!</v>
      </c>
      <c r="L336" s="103">
        <f t="shared" si="79"/>
        <v>0</v>
      </c>
      <c r="M336" s="103">
        <f t="shared" si="79"/>
        <v>0</v>
      </c>
      <c r="N336" s="103">
        <f t="shared" si="79"/>
        <v>0</v>
      </c>
      <c r="O336" s="103">
        <f t="shared" si="79"/>
        <v>0</v>
      </c>
      <c r="P336" s="103">
        <f t="shared" si="79"/>
        <v>0</v>
      </c>
    </row>
    <row r="337" spans="1:16" hidden="1">
      <c r="A337" s="100"/>
      <c r="B337" s="66" t="str">
        <f>IF(OR((B331="~"),(C337="~")),"~","")</f>
        <v>~</v>
      </c>
      <c r="C337" s="66" t="s">
        <v>332</v>
      </c>
      <c r="D337" s="66"/>
      <c r="E337" s="104" t="e">
        <f t="shared" si="78"/>
        <v>#REF!</v>
      </c>
      <c r="F337" s="104"/>
      <c r="G337" s="104">
        <f t="shared" si="79"/>
        <v>0</v>
      </c>
      <c r="H337" s="104">
        <f t="shared" si="79"/>
        <v>0</v>
      </c>
      <c r="I337" s="104">
        <f t="shared" si="79"/>
        <v>0</v>
      </c>
      <c r="J337" s="104">
        <f t="shared" si="79"/>
        <v>0</v>
      </c>
      <c r="K337" s="104" t="e">
        <f t="shared" si="79"/>
        <v>#REF!</v>
      </c>
      <c r="L337" s="104">
        <f t="shared" si="79"/>
        <v>0</v>
      </c>
      <c r="M337" s="104">
        <f t="shared" si="79"/>
        <v>0</v>
      </c>
      <c r="N337" s="104">
        <f t="shared" si="79"/>
        <v>0</v>
      </c>
      <c r="O337" s="104">
        <f t="shared" si="79"/>
        <v>0</v>
      </c>
      <c r="P337" s="104">
        <f t="shared" si="79"/>
        <v>0</v>
      </c>
    </row>
    <row r="338" spans="1:16" hidden="1">
      <c r="A338" s="99"/>
      <c r="B338" s="58" t="str">
        <f>IF(OR((B331="~"),(C338="~")),"~","")</f>
        <v>~</v>
      </c>
      <c r="C338" s="58" t="str">
        <f>IF(B331="~","~","Sub-total")</f>
        <v>~</v>
      </c>
    </row>
    <row r="339" spans="1:16" hidden="1">
      <c r="A339" s="99"/>
      <c r="B339" s="58" t="str">
        <f>IF(OR((B331="~"),(C339="~")),"~","")</f>
        <v>~</v>
      </c>
      <c r="C339" s="80"/>
    </row>
    <row r="340" spans="1:16" ht="15" hidden="1">
      <c r="A340" s="99"/>
      <c r="B340" s="58" t="s">
        <v>332</v>
      </c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</row>
    <row r="341" spans="1:16" ht="15" hidden="1">
      <c r="A341" s="99"/>
      <c r="B341" s="58" t="str">
        <f>IF(OR((B340="~"),(C341="~")),"~","")</f>
        <v>~</v>
      </c>
      <c r="C341" s="58" t="s">
        <v>332</v>
      </c>
      <c r="E341" s="103" t="e">
        <f t="shared" ref="E341:E346" si="80">ROUND(IF($C341=0,0,E233/E$386),6)</f>
        <v>#REF!</v>
      </c>
      <c r="F341" s="103"/>
      <c r="G341" s="103">
        <f t="shared" ref="G341:P346" si="81">ROUND(IF($C341=0,0,G233/G$386),6)</f>
        <v>0</v>
      </c>
      <c r="H341" s="103">
        <f t="shared" si="81"/>
        <v>0</v>
      </c>
      <c r="I341" s="103">
        <f t="shared" si="81"/>
        <v>0</v>
      </c>
      <c r="J341" s="103">
        <f t="shared" si="81"/>
        <v>0</v>
      </c>
      <c r="K341" s="103" t="e">
        <f t="shared" si="81"/>
        <v>#REF!</v>
      </c>
      <c r="L341" s="103">
        <f t="shared" si="81"/>
        <v>0</v>
      </c>
      <c r="M341" s="103">
        <f t="shared" si="81"/>
        <v>0</v>
      </c>
      <c r="N341" s="103">
        <f t="shared" si="81"/>
        <v>0</v>
      </c>
      <c r="O341" s="103">
        <f t="shared" si="81"/>
        <v>0</v>
      </c>
      <c r="P341" s="103">
        <f t="shared" si="81"/>
        <v>0</v>
      </c>
    </row>
    <row r="342" spans="1:16" ht="15" hidden="1">
      <c r="A342" s="99"/>
      <c r="B342" s="58" t="str">
        <f>IF(OR((B340="~"),(C342="~")),"~","")</f>
        <v>~</v>
      </c>
      <c r="C342" s="58" t="s">
        <v>332</v>
      </c>
      <c r="E342" s="103" t="e">
        <f t="shared" si="80"/>
        <v>#REF!</v>
      </c>
      <c r="F342" s="103"/>
      <c r="G342" s="103">
        <f t="shared" si="81"/>
        <v>0</v>
      </c>
      <c r="H342" s="103">
        <f t="shared" si="81"/>
        <v>0</v>
      </c>
      <c r="I342" s="103">
        <f t="shared" si="81"/>
        <v>0</v>
      </c>
      <c r="J342" s="103">
        <f t="shared" si="81"/>
        <v>0</v>
      </c>
      <c r="K342" s="103" t="e">
        <f t="shared" si="81"/>
        <v>#REF!</v>
      </c>
      <c r="L342" s="103">
        <f t="shared" si="81"/>
        <v>0</v>
      </c>
      <c r="M342" s="103">
        <f t="shared" si="81"/>
        <v>0</v>
      </c>
      <c r="N342" s="103">
        <f t="shared" si="81"/>
        <v>0</v>
      </c>
      <c r="O342" s="103">
        <f t="shared" si="81"/>
        <v>0</v>
      </c>
      <c r="P342" s="103">
        <f t="shared" si="81"/>
        <v>0</v>
      </c>
    </row>
    <row r="343" spans="1:16" ht="15" hidden="1">
      <c r="A343" s="99"/>
      <c r="B343" s="58" t="str">
        <f>IF(OR((B340="~"),(C343="~")),"~","")</f>
        <v>~</v>
      </c>
      <c r="C343" s="58" t="s">
        <v>332</v>
      </c>
      <c r="E343" s="103" t="e">
        <f t="shared" si="80"/>
        <v>#REF!</v>
      </c>
      <c r="F343" s="103"/>
      <c r="G343" s="103">
        <f t="shared" si="81"/>
        <v>0</v>
      </c>
      <c r="H343" s="103">
        <f t="shared" si="81"/>
        <v>0</v>
      </c>
      <c r="I343" s="103">
        <f t="shared" si="81"/>
        <v>0</v>
      </c>
      <c r="J343" s="103">
        <f t="shared" si="81"/>
        <v>0</v>
      </c>
      <c r="K343" s="103" t="e">
        <f t="shared" si="81"/>
        <v>#REF!</v>
      </c>
      <c r="L343" s="103">
        <f t="shared" si="81"/>
        <v>0</v>
      </c>
      <c r="M343" s="103">
        <f t="shared" si="81"/>
        <v>0</v>
      </c>
      <c r="N343" s="103">
        <f t="shared" si="81"/>
        <v>0</v>
      </c>
      <c r="O343" s="103">
        <f t="shared" si="81"/>
        <v>0</v>
      </c>
      <c r="P343" s="103">
        <f t="shared" si="81"/>
        <v>0</v>
      </c>
    </row>
    <row r="344" spans="1:16" ht="15" hidden="1">
      <c r="A344" s="99"/>
      <c r="B344" s="58" t="str">
        <f>IF(OR((B340="~"),(C344="~")),"~","")</f>
        <v>~</v>
      </c>
      <c r="C344" s="58" t="s">
        <v>332</v>
      </c>
      <c r="E344" s="103" t="e">
        <f t="shared" si="80"/>
        <v>#REF!</v>
      </c>
      <c r="F344" s="103"/>
      <c r="G344" s="103">
        <f t="shared" si="81"/>
        <v>0</v>
      </c>
      <c r="H344" s="103">
        <f t="shared" si="81"/>
        <v>0</v>
      </c>
      <c r="I344" s="103">
        <f t="shared" si="81"/>
        <v>0</v>
      </c>
      <c r="J344" s="103">
        <f t="shared" si="81"/>
        <v>0</v>
      </c>
      <c r="K344" s="103" t="e">
        <f t="shared" si="81"/>
        <v>#REF!</v>
      </c>
      <c r="L344" s="103">
        <f t="shared" si="81"/>
        <v>0</v>
      </c>
      <c r="M344" s="103">
        <f t="shared" si="81"/>
        <v>0</v>
      </c>
      <c r="N344" s="103">
        <f t="shared" si="81"/>
        <v>0</v>
      </c>
      <c r="O344" s="103">
        <f t="shared" si="81"/>
        <v>0</v>
      </c>
      <c r="P344" s="103">
        <f t="shared" si="81"/>
        <v>0</v>
      </c>
    </row>
    <row r="345" spans="1:16" ht="15" hidden="1">
      <c r="A345" s="99"/>
      <c r="B345" s="58" t="str">
        <f>IF(OR((B340="~"),(C345="~")),"~","")</f>
        <v>~</v>
      </c>
      <c r="C345" s="58" t="s">
        <v>332</v>
      </c>
      <c r="E345" s="103" t="e">
        <f t="shared" si="80"/>
        <v>#REF!</v>
      </c>
      <c r="F345" s="103"/>
      <c r="G345" s="103">
        <f t="shared" si="81"/>
        <v>0</v>
      </c>
      <c r="H345" s="103">
        <f t="shared" si="81"/>
        <v>0</v>
      </c>
      <c r="I345" s="103">
        <f t="shared" si="81"/>
        <v>0</v>
      </c>
      <c r="J345" s="103">
        <f t="shared" si="81"/>
        <v>0</v>
      </c>
      <c r="K345" s="103" t="e">
        <f t="shared" si="81"/>
        <v>#REF!</v>
      </c>
      <c r="L345" s="103">
        <f t="shared" si="81"/>
        <v>0</v>
      </c>
      <c r="M345" s="103">
        <f t="shared" si="81"/>
        <v>0</v>
      </c>
      <c r="N345" s="103">
        <f t="shared" si="81"/>
        <v>0</v>
      </c>
      <c r="O345" s="103">
        <f t="shared" si="81"/>
        <v>0</v>
      </c>
      <c r="P345" s="103">
        <f t="shared" si="81"/>
        <v>0</v>
      </c>
    </row>
    <row r="346" spans="1:16" hidden="1">
      <c r="A346" s="100"/>
      <c r="B346" s="66" t="str">
        <f>IF(OR((B340="~"),(C346="~")),"~","")</f>
        <v>~</v>
      </c>
      <c r="C346" s="66" t="s">
        <v>332</v>
      </c>
      <c r="D346" s="66"/>
      <c r="E346" s="104" t="e">
        <f t="shared" si="80"/>
        <v>#REF!</v>
      </c>
      <c r="F346" s="104"/>
      <c r="G346" s="104">
        <f t="shared" si="81"/>
        <v>0</v>
      </c>
      <c r="H346" s="104">
        <f t="shared" si="81"/>
        <v>0</v>
      </c>
      <c r="I346" s="104">
        <f t="shared" si="81"/>
        <v>0</v>
      </c>
      <c r="J346" s="104">
        <f t="shared" si="81"/>
        <v>0</v>
      </c>
      <c r="K346" s="104" t="e">
        <f t="shared" si="81"/>
        <v>#REF!</v>
      </c>
      <c r="L346" s="104">
        <f t="shared" si="81"/>
        <v>0</v>
      </c>
      <c r="M346" s="104">
        <f t="shared" si="81"/>
        <v>0</v>
      </c>
      <c r="N346" s="104">
        <f t="shared" si="81"/>
        <v>0</v>
      </c>
      <c r="O346" s="104">
        <f t="shared" si="81"/>
        <v>0</v>
      </c>
      <c r="P346" s="104">
        <f t="shared" si="81"/>
        <v>0</v>
      </c>
    </row>
    <row r="347" spans="1:16" hidden="1">
      <c r="A347" s="99"/>
      <c r="B347" s="58" t="str">
        <f>IF(OR((B340="~"),(C347="~")),"~","")</f>
        <v>~</v>
      </c>
      <c r="C347" s="58" t="str">
        <f>IF(B340="~","~","Sub-total")</f>
        <v>~</v>
      </c>
    </row>
    <row r="348" spans="1:16" hidden="1">
      <c r="A348" s="99"/>
      <c r="B348" s="58" t="str">
        <f>IF(OR((B340="~"),(C348="~")),"~","")</f>
        <v>~</v>
      </c>
      <c r="C348" s="80"/>
    </row>
    <row r="349" spans="1:16" ht="15" hidden="1">
      <c r="A349" s="99"/>
      <c r="B349" s="58" t="s">
        <v>332</v>
      </c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</row>
    <row r="350" spans="1:16" ht="15" hidden="1">
      <c r="A350" s="99"/>
      <c r="B350" s="58" t="str">
        <f>IF(OR((B349="~"),(C350="~")),"~","")</f>
        <v>~</v>
      </c>
      <c r="C350" s="58" t="s">
        <v>332</v>
      </c>
      <c r="E350" s="103" t="e">
        <f t="shared" ref="E350:E355" si="82">ROUND(IF($C350=0,0,E242/E$386),6)</f>
        <v>#REF!</v>
      </c>
      <c r="F350" s="103"/>
      <c r="G350" s="103">
        <f t="shared" ref="G350:P355" si="83">ROUND(IF($C350=0,0,G242/G$386),6)</f>
        <v>0</v>
      </c>
      <c r="H350" s="103">
        <f t="shared" si="83"/>
        <v>0</v>
      </c>
      <c r="I350" s="103">
        <f t="shared" si="83"/>
        <v>0</v>
      </c>
      <c r="J350" s="103">
        <f t="shared" si="83"/>
        <v>0</v>
      </c>
      <c r="K350" s="103" t="e">
        <f t="shared" si="83"/>
        <v>#REF!</v>
      </c>
      <c r="L350" s="103">
        <f t="shared" si="83"/>
        <v>0</v>
      </c>
      <c r="M350" s="103">
        <f t="shared" si="83"/>
        <v>0</v>
      </c>
      <c r="N350" s="103">
        <f t="shared" si="83"/>
        <v>0</v>
      </c>
      <c r="O350" s="103">
        <f t="shared" si="83"/>
        <v>0</v>
      </c>
      <c r="P350" s="103">
        <f t="shared" si="83"/>
        <v>0</v>
      </c>
    </row>
    <row r="351" spans="1:16" ht="15" hidden="1">
      <c r="A351" s="99"/>
      <c r="B351" s="58" t="str">
        <f>IF(OR((B349="~"),(C351="~")),"~","")</f>
        <v>~</v>
      </c>
      <c r="C351" s="58" t="s">
        <v>332</v>
      </c>
      <c r="E351" s="103" t="e">
        <f t="shared" si="82"/>
        <v>#REF!</v>
      </c>
      <c r="F351" s="103"/>
      <c r="G351" s="103">
        <f t="shared" si="83"/>
        <v>0</v>
      </c>
      <c r="H351" s="103">
        <f t="shared" si="83"/>
        <v>0</v>
      </c>
      <c r="I351" s="103">
        <f t="shared" si="83"/>
        <v>0</v>
      </c>
      <c r="J351" s="103">
        <f t="shared" si="83"/>
        <v>0</v>
      </c>
      <c r="K351" s="103" t="e">
        <f t="shared" si="83"/>
        <v>#REF!</v>
      </c>
      <c r="L351" s="103">
        <f t="shared" si="83"/>
        <v>0</v>
      </c>
      <c r="M351" s="103">
        <f t="shared" si="83"/>
        <v>0</v>
      </c>
      <c r="N351" s="103">
        <f t="shared" si="83"/>
        <v>0</v>
      </c>
      <c r="O351" s="103">
        <f t="shared" si="83"/>
        <v>0</v>
      </c>
      <c r="P351" s="103">
        <f t="shared" si="83"/>
        <v>0</v>
      </c>
    </row>
    <row r="352" spans="1:16" ht="15" hidden="1">
      <c r="A352" s="99"/>
      <c r="B352" s="58" t="str">
        <f>IF(OR((B349="~"),(C352="~")),"~","")</f>
        <v>~</v>
      </c>
      <c r="C352" s="58" t="s">
        <v>332</v>
      </c>
      <c r="E352" s="103" t="e">
        <f t="shared" si="82"/>
        <v>#REF!</v>
      </c>
      <c r="F352" s="103"/>
      <c r="G352" s="103">
        <f t="shared" si="83"/>
        <v>0</v>
      </c>
      <c r="H352" s="103">
        <f t="shared" si="83"/>
        <v>0</v>
      </c>
      <c r="I352" s="103">
        <f t="shared" si="83"/>
        <v>0</v>
      </c>
      <c r="J352" s="103">
        <f t="shared" si="83"/>
        <v>0</v>
      </c>
      <c r="K352" s="103" t="e">
        <f t="shared" si="83"/>
        <v>#REF!</v>
      </c>
      <c r="L352" s="103">
        <f t="shared" si="83"/>
        <v>0</v>
      </c>
      <c r="M352" s="103">
        <f t="shared" si="83"/>
        <v>0</v>
      </c>
      <c r="N352" s="103">
        <f t="shared" si="83"/>
        <v>0</v>
      </c>
      <c r="O352" s="103">
        <f t="shared" si="83"/>
        <v>0</v>
      </c>
      <c r="P352" s="103">
        <f t="shared" si="83"/>
        <v>0</v>
      </c>
    </row>
    <row r="353" spans="1:16" ht="15" hidden="1">
      <c r="A353" s="99"/>
      <c r="B353" s="58" t="str">
        <f>IF(OR((B349="~"),(C353="~")),"~","")</f>
        <v>~</v>
      </c>
      <c r="C353" s="58" t="s">
        <v>332</v>
      </c>
      <c r="E353" s="103" t="e">
        <f t="shared" si="82"/>
        <v>#REF!</v>
      </c>
      <c r="F353" s="103"/>
      <c r="G353" s="103">
        <f t="shared" si="83"/>
        <v>0</v>
      </c>
      <c r="H353" s="103">
        <f t="shared" si="83"/>
        <v>0</v>
      </c>
      <c r="I353" s="103">
        <f t="shared" si="83"/>
        <v>0</v>
      </c>
      <c r="J353" s="103">
        <f t="shared" si="83"/>
        <v>0</v>
      </c>
      <c r="K353" s="103" t="e">
        <f t="shared" si="83"/>
        <v>#REF!</v>
      </c>
      <c r="L353" s="103">
        <f t="shared" si="83"/>
        <v>0</v>
      </c>
      <c r="M353" s="103">
        <f t="shared" si="83"/>
        <v>0</v>
      </c>
      <c r="N353" s="103">
        <f t="shared" si="83"/>
        <v>0</v>
      </c>
      <c r="O353" s="103">
        <f t="shared" si="83"/>
        <v>0</v>
      </c>
      <c r="P353" s="103">
        <f t="shared" si="83"/>
        <v>0</v>
      </c>
    </row>
    <row r="354" spans="1:16" ht="15" hidden="1">
      <c r="A354" s="99"/>
      <c r="B354" s="58" t="str">
        <f>IF(OR((B349="~"),(C354="~")),"~","")</f>
        <v>~</v>
      </c>
      <c r="C354" s="58" t="s">
        <v>332</v>
      </c>
      <c r="E354" s="103" t="e">
        <f t="shared" si="82"/>
        <v>#REF!</v>
      </c>
      <c r="F354" s="103"/>
      <c r="G354" s="103">
        <f t="shared" si="83"/>
        <v>0</v>
      </c>
      <c r="H354" s="103">
        <f t="shared" si="83"/>
        <v>0</v>
      </c>
      <c r="I354" s="103">
        <f t="shared" si="83"/>
        <v>0</v>
      </c>
      <c r="J354" s="103">
        <f t="shared" si="83"/>
        <v>0</v>
      </c>
      <c r="K354" s="103" t="e">
        <f t="shared" si="83"/>
        <v>#REF!</v>
      </c>
      <c r="L354" s="103">
        <f t="shared" si="83"/>
        <v>0</v>
      </c>
      <c r="M354" s="103">
        <f t="shared" si="83"/>
        <v>0</v>
      </c>
      <c r="N354" s="103">
        <f t="shared" si="83"/>
        <v>0</v>
      </c>
      <c r="O354" s="103">
        <f t="shared" si="83"/>
        <v>0</v>
      </c>
      <c r="P354" s="103">
        <f t="shared" si="83"/>
        <v>0</v>
      </c>
    </row>
    <row r="355" spans="1:16" hidden="1">
      <c r="A355" s="100"/>
      <c r="B355" s="66" t="str">
        <f>IF(OR((B349="~"),(C355="~")),"~","")</f>
        <v>~</v>
      </c>
      <c r="C355" s="66" t="s">
        <v>332</v>
      </c>
      <c r="D355" s="66"/>
      <c r="E355" s="104" t="e">
        <f t="shared" si="82"/>
        <v>#REF!</v>
      </c>
      <c r="F355" s="104"/>
      <c r="G355" s="104">
        <f t="shared" si="83"/>
        <v>0</v>
      </c>
      <c r="H355" s="104">
        <f t="shared" si="83"/>
        <v>0</v>
      </c>
      <c r="I355" s="104">
        <f t="shared" si="83"/>
        <v>0</v>
      </c>
      <c r="J355" s="104">
        <f t="shared" si="83"/>
        <v>0</v>
      </c>
      <c r="K355" s="104" t="e">
        <f t="shared" si="83"/>
        <v>#REF!</v>
      </c>
      <c r="L355" s="104">
        <f t="shared" si="83"/>
        <v>0</v>
      </c>
      <c r="M355" s="104">
        <f t="shared" si="83"/>
        <v>0</v>
      </c>
      <c r="N355" s="104">
        <f t="shared" si="83"/>
        <v>0</v>
      </c>
      <c r="O355" s="104">
        <f t="shared" si="83"/>
        <v>0</v>
      </c>
      <c r="P355" s="104">
        <f t="shared" si="83"/>
        <v>0</v>
      </c>
    </row>
    <row r="356" spans="1:16" hidden="1">
      <c r="A356" s="99"/>
      <c r="B356" s="58" t="str">
        <f>IF(OR((B349="~"),(C356="~")),"~","")</f>
        <v>~</v>
      </c>
      <c r="C356" s="58" t="str">
        <f>IF(B349="~","~","Sub-total")</f>
        <v>~</v>
      </c>
    </row>
    <row r="357" spans="1:16" hidden="1">
      <c r="A357" s="99"/>
      <c r="B357" s="58" t="str">
        <f>IF(OR((B349="~"),(C357="~")),"~","")</f>
        <v>~</v>
      </c>
      <c r="C357" s="80"/>
    </row>
    <row r="358" spans="1:16" ht="15" hidden="1">
      <c r="A358" s="99"/>
      <c r="B358" s="58" t="s">
        <v>332</v>
      </c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</row>
    <row r="359" spans="1:16" ht="15" hidden="1">
      <c r="A359" s="99"/>
      <c r="B359" s="58" t="str">
        <f>IF(OR((B358="~"),(C359="~")),"~","")</f>
        <v>~</v>
      </c>
      <c r="C359" s="58" t="s">
        <v>332</v>
      </c>
      <c r="E359" s="103" t="e">
        <f t="shared" ref="E359:E364" si="84">ROUND(IF($C359=0,0,E251/E$386),6)</f>
        <v>#REF!</v>
      </c>
      <c r="F359" s="103"/>
      <c r="G359" s="103">
        <f t="shared" ref="G359:P364" si="85">ROUND(IF($C359=0,0,G251/G$386),6)</f>
        <v>0</v>
      </c>
      <c r="H359" s="103">
        <f t="shared" si="85"/>
        <v>0</v>
      </c>
      <c r="I359" s="103">
        <f t="shared" si="85"/>
        <v>0</v>
      </c>
      <c r="J359" s="103">
        <f t="shared" si="85"/>
        <v>0</v>
      </c>
      <c r="K359" s="103" t="e">
        <f t="shared" si="85"/>
        <v>#REF!</v>
      </c>
      <c r="L359" s="103">
        <f t="shared" si="85"/>
        <v>0</v>
      </c>
      <c r="M359" s="103">
        <f t="shared" si="85"/>
        <v>0</v>
      </c>
      <c r="N359" s="103">
        <f t="shared" si="85"/>
        <v>0</v>
      </c>
      <c r="O359" s="103">
        <f t="shared" si="85"/>
        <v>0</v>
      </c>
      <c r="P359" s="103">
        <f t="shared" si="85"/>
        <v>0</v>
      </c>
    </row>
    <row r="360" spans="1:16" ht="15" hidden="1">
      <c r="A360" s="99"/>
      <c r="B360" s="58" t="str">
        <f>IF(OR((B358="~"),(C360="~")),"~","")</f>
        <v>~</v>
      </c>
      <c r="C360" s="58" t="s">
        <v>332</v>
      </c>
      <c r="E360" s="103" t="e">
        <f t="shared" si="84"/>
        <v>#REF!</v>
      </c>
      <c r="F360" s="103"/>
      <c r="G360" s="103">
        <f t="shared" si="85"/>
        <v>0</v>
      </c>
      <c r="H360" s="103">
        <f t="shared" si="85"/>
        <v>0</v>
      </c>
      <c r="I360" s="103">
        <f t="shared" si="85"/>
        <v>0</v>
      </c>
      <c r="J360" s="103">
        <f t="shared" si="85"/>
        <v>0</v>
      </c>
      <c r="K360" s="103" t="e">
        <f t="shared" si="85"/>
        <v>#REF!</v>
      </c>
      <c r="L360" s="103">
        <f t="shared" si="85"/>
        <v>0</v>
      </c>
      <c r="M360" s="103">
        <f t="shared" si="85"/>
        <v>0</v>
      </c>
      <c r="N360" s="103">
        <f t="shared" si="85"/>
        <v>0</v>
      </c>
      <c r="O360" s="103">
        <f t="shared" si="85"/>
        <v>0</v>
      </c>
      <c r="P360" s="103">
        <f t="shared" si="85"/>
        <v>0</v>
      </c>
    </row>
    <row r="361" spans="1:16" ht="15" hidden="1">
      <c r="A361" s="99"/>
      <c r="B361" s="58" t="str">
        <f>IF(OR((B358="~"),(C361="~")),"~","")</f>
        <v>~</v>
      </c>
      <c r="C361" s="58" t="s">
        <v>332</v>
      </c>
      <c r="E361" s="103" t="e">
        <f t="shared" si="84"/>
        <v>#REF!</v>
      </c>
      <c r="F361" s="103"/>
      <c r="G361" s="103">
        <f t="shared" si="85"/>
        <v>0</v>
      </c>
      <c r="H361" s="103">
        <f t="shared" si="85"/>
        <v>0</v>
      </c>
      <c r="I361" s="103">
        <f t="shared" si="85"/>
        <v>0</v>
      </c>
      <c r="J361" s="103">
        <f t="shared" si="85"/>
        <v>0</v>
      </c>
      <c r="K361" s="103" t="e">
        <f t="shared" si="85"/>
        <v>#REF!</v>
      </c>
      <c r="L361" s="103">
        <f t="shared" si="85"/>
        <v>0</v>
      </c>
      <c r="M361" s="103">
        <f t="shared" si="85"/>
        <v>0</v>
      </c>
      <c r="N361" s="103">
        <f t="shared" si="85"/>
        <v>0</v>
      </c>
      <c r="O361" s="103">
        <f t="shared" si="85"/>
        <v>0</v>
      </c>
      <c r="P361" s="103">
        <f t="shared" si="85"/>
        <v>0</v>
      </c>
    </row>
    <row r="362" spans="1:16" ht="15" hidden="1">
      <c r="A362" s="99"/>
      <c r="B362" s="58" t="str">
        <f>IF(OR((B358="~"),(C362="~")),"~","")</f>
        <v>~</v>
      </c>
      <c r="C362" s="58" t="s">
        <v>332</v>
      </c>
      <c r="E362" s="103" t="e">
        <f t="shared" si="84"/>
        <v>#REF!</v>
      </c>
      <c r="F362" s="103"/>
      <c r="G362" s="103">
        <f t="shared" si="85"/>
        <v>0</v>
      </c>
      <c r="H362" s="103">
        <f t="shared" si="85"/>
        <v>0</v>
      </c>
      <c r="I362" s="103">
        <f t="shared" si="85"/>
        <v>0</v>
      </c>
      <c r="J362" s="103">
        <f t="shared" si="85"/>
        <v>0</v>
      </c>
      <c r="K362" s="103" t="e">
        <f t="shared" si="85"/>
        <v>#REF!</v>
      </c>
      <c r="L362" s="103">
        <f t="shared" si="85"/>
        <v>0</v>
      </c>
      <c r="M362" s="103">
        <f t="shared" si="85"/>
        <v>0</v>
      </c>
      <c r="N362" s="103">
        <f t="shared" si="85"/>
        <v>0</v>
      </c>
      <c r="O362" s="103">
        <f t="shared" si="85"/>
        <v>0</v>
      </c>
      <c r="P362" s="103">
        <f t="shared" si="85"/>
        <v>0</v>
      </c>
    </row>
    <row r="363" spans="1:16" ht="15" hidden="1">
      <c r="A363" s="99"/>
      <c r="B363" s="58" t="str">
        <f>IF(OR((B358="~"),(C363="~")),"~","")</f>
        <v>~</v>
      </c>
      <c r="C363" s="58" t="s">
        <v>332</v>
      </c>
      <c r="E363" s="103" t="e">
        <f t="shared" si="84"/>
        <v>#REF!</v>
      </c>
      <c r="F363" s="103"/>
      <c r="G363" s="103">
        <f t="shared" si="85"/>
        <v>0</v>
      </c>
      <c r="H363" s="103">
        <f t="shared" si="85"/>
        <v>0</v>
      </c>
      <c r="I363" s="103">
        <f t="shared" si="85"/>
        <v>0</v>
      </c>
      <c r="J363" s="103">
        <f t="shared" si="85"/>
        <v>0</v>
      </c>
      <c r="K363" s="103" t="e">
        <f t="shared" si="85"/>
        <v>#REF!</v>
      </c>
      <c r="L363" s="103">
        <f t="shared" si="85"/>
        <v>0</v>
      </c>
      <c r="M363" s="103">
        <f t="shared" si="85"/>
        <v>0</v>
      </c>
      <c r="N363" s="103">
        <f t="shared" si="85"/>
        <v>0</v>
      </c>
      <c r="O363" s="103">
        <f t="shared" si="85"/>
        <v>0</v>
      </c>
      <c r="P363" s="103">
        <f t="shared" si="85"/>
        <v>0</v>
      </c>
    </row>
    <row r="364" spans="1:16" hidden="1">
      <c r="A364" s="100"/>
      <c r="B364" s="66" t="str">
        <f>IF(OR((B358="~"),(C364="~")),"~","")</f>
        <v>~</v>
      </c>
      <c r="C364" s="66" t="s">
        <v>332</v>
      </c>
      <c r="D364" s="66"/>
      <c r="E364" s="104" t="e">
        <f t="shared" si="84"/>
        <v>#REF!</v>
      </c>
      <c r="F364" s="104"/>
      <c r="G364" s="104">
        <f t="shared" si="85"/>
        <v>0</v>
      </c>
      <c r="H364" s="104">
        <f t="shared" si="85"/>
        <v>0</v>
      </c>
      <c r="I364" s="104">
        <f t="shared" si="85"/>
        <v>0</v>
      </c>
      <c r="J364" s="104">
        <f t="shared" si="85"/>
        <v>0</v>
      </c>
      <c r="K364" s="104" t="e">
        <f t="shared" si="85"/>
        <v>#REF!</v>
      </c>
      <c r="L364" s="104">
        <f t="shared" si="85"/>
        <v>0</v>
      </c>
      <c r="M364" s="104">
        <f t="shared" si="85"/>
        <v>0</v>
      </c>
      <c r="N364" s="104">
        <f t="shared" si="85"/>
        <v>0</v>
      </c>
      <c r="O364" s="104">
        <f t="shared" si="85"/>
        <v>0</v>
      </c>
      <c r="P364" s="104">
        <f t="shared" si="85"/>
        <v>0</v>
      </c>
    </row>
    <row r="365" spans="1:16" hidden="1">
      <c r="A365" s="99"/>
      <c r="B365" s="58" t="str">
        <f>IF(OR((B358="~"),(C365="~")),"~","")</f>
        <v>~</v>
      </c>
      <c r="C365" s="58" t="str">
        <f>IF(B358="~","~","Sub-total")</f>
        <v>~</v>
      </c>
    </row>
    <row r="366" spans="1:16" hidden="1">
      <c r="A366" s="99"/>
      <c r="B366" s="58" t="str">
        <f>IF(OR((B358="~"),(C366="~")),"~","")</f>
        <v>~</v>
      </c>
      <c r="C366" s="80"/>
    </row>
    <row r="367" spans="1:16" ht="15" hidden="1">
      <c r="A367" s="99"/>
      <c r="B367" s="58" t="s">
        <v>332</v>
      </c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</row>
    <row r="368" spans="1:16" ht="15" hidden="1">
      <c r="A368" s="99"/>
      <c r="B368" s="58" t="str">
        <f>IF(OR((B367="~"),(C368="~")),"~","")</f>
        <v>~</v>
      </c>
      <c r="C368" s="58" t="s">
        <v>332</v>
      </c>
      <c r="E368" s="103" t="e">
        <f t="shared" ref="E368:E373" si="86">ROUND(IF($C368=0,0,E260/E$386),6)</f>
        <v>#REF!</v>
      </c>
      <c r="F368" s="103"/>
      <c r="G368" s="103">
        <f t="shared" ref="G368:P373" si="87">ROUND(IF($C368=0,0,G260/G$386),6)</f>
        <v>0</v>
      </c>
      <c r="H368" s="103">
        <f t="shared" si="87"/>
        <v>0</v>
      </c>
      <c r="I368" s="103">
        <f t="shared" si="87"/>
        <v>0</v>
      </c>
      <c r="J368" s="103">
        <f t="shared" si="87"/>
        <v>0</v>
      </c>
      <c r="K368" s="103" t="e">
        <f t="shared" si="87"/>
        <v>#REF!</v>
      </c>
      <c r="L368" s="103">
        <f t="shared" si="87"/>
        <v>0</v>
      </c>
      <c r="M368" s="103">
        <f t="shared" si="87"/>
        <v>0</v>
      </c>
      <c r="N368" s="103">
        <f t="shared" si="87"/>
        <v>0</v>
      </c>
      <c r="O368" s="103">
        <f t="shared" si="87"/>
        <v>0</v>
      </c>
      <c r="P368" s="103">
        <f t="shared" si="87"/>
        <v>0</v>
      </c>
    </row>
    <row r="369" spans="1:16" ht="15" hidden="1">
      <c r="A369" s="99"/>
      <c r="B369" s="58" t="str">
        <f>IF(OR((B367="~"),(C369="~")),"~","")</f>
        <v>~</v>
      </c>
      <c r="C369" s="58" t="s">
        <v>332</v>
      </c>
      <c r="E369" s="103" t="e">
        <f t="shared" si="86"/>
        <v>#REF!</v>
      </c>
      <c r="F369" s="103"/>
      <c r="G369" s="103">
        <f t="shared" si="87"/>
        <v>0</v>
      </c>
      <c r="H369" s="103">
        <f t="shared" si="87"/>
        <v>0</v>
      </c>
      <c r="I369" s="103">
        <f t="shared" si="87"/>
        <v>0</v>
      </c>
      <c r="J369" s="103">
        <f t="shared" si="87"/>
        <v>0</v>
      </c>
      <c r="K369" s="103" t="e">
        <f t="shared" si="87"/>
        <v>#REF!</v>
      </c>
      <c r="L369" s="103">
        <f t="shared" si="87"/>
        <v>0</v>
      </c>
      <c r="M369" s="103">
        <f t="shared" si="87"/>
        <v>0</v>
      </c>
      <c r="N369" s="103">
        <f t="shared" si="87"/>
        <v>0</v>
      </c>
      <c r="O369" s="103">
        <f t="shared" si="87"/>
        <v>0</v>
      </c>
      <c r="P369" s="103">
        <f t="shared" si="87"/>
        <v>0</v>
      </c>
    </row>
    <row r="370" spans="1:16" ht="15" hidden="1">
      <c r="A370" s="99"/>
      <c r="B370" s="58" t="str">
        <f>IF(OR((B367="~"),(C370="~")),"~","")</f>
        <v>~</v>
      </c>
      <c r="C370" s="58" t="s">
        <v>332</v>
      </c>
      <c r="E370" s="103" t="e">
        <f t="shared" si="86"/>
        <v>#REF!</v>
      </c>
      <c r="F370" s="103"/>
      <c r="G370" s="103">
        <f t="shared" si="87"/>
        <v>0</v>
      </c>
      <c r="H370" s="103">
        <f t="shared" si="87"/>
        <v>0</v>
      </c>
      <c r="I370" s="103">
        <f t="shared" si="87"/>
        <v>0</v>
      </c>
      <c r="J370" s="103">
        <f t="shared" si="87"/>
        <v>0</v>
      </c>
      <c r="K370" s="103" t="e">
        <f t="shared" si="87"/>
        <v>#REF!</v>
      </c>
      <c r="L370" s="103">
        <f t="shared" si="87"/>
        <v>0</v>
      </c>
      <c r="M370" s="103">
        <f t="shared" si="87"/>
        <v>0</v>
      </c>
      <c r="N370" s="103">
        <f t="shared" si="87"/>
        <v>0</v>
      </c>
      <c r="O370" s="103">
        <f t="shared" si="87"/>
        <v>0</v>
      </c>
      <c r="P370" s="103">
        <f t="shared" si="87"/>
        <v>0</v>
      </c>
    </row>
    <row r="371" spans="1:16" ht="15" hidden="1">
      <c r="A371" s="99"/>
      <c r="B371" s="58" t="str">
        <f>IF(OR((B367="~"),(C371="~")),"~","")</f>
        <v>~</v>
      </c>
      <c r="C371" s="58" t="s">
        <v>332</v>
      </c>
      <c r="E371" s="103" t="e">
        <f t="shared" si="86"/>
        <v>#REF!</v>
      </c>
      <c r="F371" s="103"/>
      <c r="G371" s="103">
        <f t="shared" si="87"/>
        <v>0</v>
      </c>
      <c r="H371" s="103">
        <f t="shared" si="87"/>
        <v>0</v>
      </c>
      <c r="I371" s="103">
        <f t="shared" si="87"/>
        <v>0</v>
      </c>
      <c r="J371" s="103">
        <f t="shared" si="87"/>
        <v>0</v>
      </c>
      <c r="K371" s="103" t="e">
        <f t="shared" si="87"/>
        <v>#REF!</v>
      </c>
      <c r="L371" s="103">
        <f t="shared" si="87"/>
        <v>0</v>
      </c>
      <c r="M371" s="103">
        <f t="shared" si="87"/>
        <v>0</v>
      </c>
      <c r="N371" s="103">
        <f t="shared" si="87"/>
        <v>0</v>
      </c>
      <c r="O371" s="103">
        <f t="shared" si="87"/>
        <v>0</v>
      </c>
      <c r="P371" s="103">
        <f t="shared" si="87"/>
        <v>0</v>
      </c>
    </row>
    <row r="372" spans="1:16" ht="15" hidden="1">
      <c r="A372" s="99"/>
      <c r="B372" s="58" t="str">
        <f>IF(OR((B367="~"),(C372="~")),"~","")</f>
        <v>~</v>
      </c>
      <c r="C372" s="58" t="s">
        <v>332</v>
      </c>
      <c r="E372" s="103" t="e">
        <f t="shared" si="86"/>
        <v>#REF!</v>
      </c>
      <c r="F372" s="103"/>
      <c r="G372" s="103">
        <f t="shared" si="87"/>
        <v>0</v>
      </c>
      <c r="H372" s="103">
        <f t="shared" si="87"/>
        <v>0</v>
      </c>
      <c r="I372" s="103">
        <f t="shared" si="87"/>
        <v>0</v>
      </c>
      <c r="J372" s="103">
        <f t="shared" si="87"/>
        <v>0</v>
      </c>
      <c r="K372" s="103" t="e">
        <f t="shared" si="87"/>
        <v>#REF!</v>
      </c>
      <c r="L372" s="103">
        <f t="shared" si="87"/>
        <v>0</v>
      </c>
      <c r="M372" s="103">
        <f t="shared" si="87"/>
        <v>0</v>
      </c>
      <c r="N372" s="103">
        <f t="shared" si="87"/>
        <v>0</v>
      </c>
      <c r="O372" s="103">
        <f t="shared" si="87"/>
        <v>0</v>
      </c>
      <c r="P372" s="103">
        <f t="shared" si="87"/>
        <v>0</v>
      </c>
    </row>
    <row r="373" spans="1:16" hidden="1">
      <c r="A373" s="100"/>
      <c r="B373" s="66" t="str">
        <f>IF(OR((B367="~"),(C373="~")),"~","")</f>
        <v>~</v>
      </c>
      <c r="C373" s="66" t="s">
        <v>332</v>
      </c>
      <c r="D373" s="66"/>
      <c r="E373" s="104" t="e">
        <f t="shared" si="86"/>
        <v>#REF!</v>
      </c>
      <c r="F373" s="104"/>
      <c r="G373" s="104">
        <f t="shared" si="87"/>
        <v>0</v>
      </c>
      <c r="H373" s="104">
        <f t="shared" si="87"/>
        <v>0</v>
      </c>
      <c r="I373" s="104">
        <f t="shared" si="87"/>
        <v>0</v>
      </c>
      <c r="J373" s="104">
        <f t="shared" si="87"/>
        <v>0</v>
      </c>
      <c r="K373" s="104" t="e">
        <f t="shared" si="87"/>
        <v>#REF!</v>
      </c>
      <c r="L373" s="104">
        <f t="shared" si="87"/>
        <v>0</v>
      </c>
      <c r="M373" s="104">
        <f t="shared" si="87"/>
        <v>0</v>
      </c>
      <c r="N373" s="104">
        <f t="shared" si="87"/>
        <v>0</v>
      </c>
      <c r="O373" s="104">
        <f t="shared" si="87"/>
        <v>0</v>
      </c>
      <c r="P373" s="104">
        <f t="shared" si="87"/>
        <v>0</v>
      </c>
    </row>
    <row r="374" spans="1:16" hidden="1">
      <c r="A374" s="99"/>
      <c r="B374" s="58" t="str">
        <f>IF(OR((B367="~"),(C374="~")),"~","")</f>
        <v>~</v>
      </c>
      <c r="C374" s="58" t="str">
        <f>IF(B367="~","~","Sub-total")</f>
        <v>~</v>
      </c>
    </row>
    <row r="375" spans="1:16" hidden="1">
      <c r="A375" s="99"/>
      <c r="B375" s="58" t="str">
        <f>IF(OR((B367="~"),(C375="~")),"~","")</f>
        <v>~</v>
      </c>
    </row>
    <row r="376" spans="1:16" hidden="1">
      <c r="A376" s="99">
        <f>+A311+1</f>
        <v>27</v>
      </c>
    </row>
    <row r="377" spans="1:16" hidden="1">
      <c r="A377" s="99">
        <f>+A376+1</f>
        <v>28</v>
      </c>
      <c r="C377" s="80" t="s">
        <v>335</v>
      </c>
    </row>
    <row r="378" spans="1:16" ht="15" hidden="1">
      <c r="A378" s="99">
        <f t="shared" ref="A378:A386" si="88">+A377+1</f>
        <v>29</v>
      </c>
      <c r="B378" s="58" t="str">
        <f>IF(OR((C377="~"),(C378="~")),"~","")</f>
        <v/>
      </c>
      <c r="C378" s="58" t="s">
        <v>329</v>
      </c>
      <c r="E378" s="103" t="e">
        <f t="shared" ref="E378:E384" si="89">ROUND(IF($C378=0,0,E270/E$386),6)</f>
        <v>#REF!</v>
      </c>
      <c r="F378" s="103"/>
      <c r="G378" s="103">
        <f t="shared" ref="G378:P384" si="90">ROUND(IF($C378=0,0,G270/G$386),6)</f>
        <v>3.3161000000000003E-2</v>
      </c>
      <c r="H378" s="103">
        <f t="shared" si="90"/>
        <v>2.4451000000000001E-2</v>
      </c>
      <c r="I378" s="103">
        <f t="shared" si="90"/>
        <v>2.0497000000000001E-2</v>
      </c>
      <c r="J378" s="103">
        <f t="shared" si="90"/>
        <v>1.6902E-2</v>
      </c>
      <c r="K378" s="103" t="e">
        <f t="shared" si="90"/>
        <v>#REF!</v>
      </c>
      <c r="L378" s="103">
        <f t="shared" si="90"/>
        <v>1.4524E-2</v>
      </c>
      <c r="M378" s="103">
        <f t="shared" si="90"/>
        <v>1.1383000000000001E-2</v>
      </c>
      <c r="N378" s="103">
        <f t="shared" si="90"/>
        <v>1.3730000000000001E-3</v>
      </c>
      <c r="O378" s="103">
        <f t="shared" si="90"/>
        <v>2.9166000000000001E-2</v>
      </c>
      <c r="P378" s="103">
        <f t="shared" si="90"/>
        <v>4.15E-3</v>
      </c>
    </row>
    <row r="379" spans="1:16" ht="15" hidden="1">
      <c r="A379" s="99">
        <f t="shared" si="88"/>
        <v>30</v>
      </c>
      <c r="B379" s="58" t="str">
        <f>IF(OR((C377="~"),(C379="~")),"~","")</f>
        <v/>
      </c>
      <c r="C379" s="58" t="s">
        <v>330</v>
      </c>
      <c r="E379" s="103" t="e">
        <f t="shared" si="89"/>
        <v>#REF!</v>
      </c>
      <c r="F379" s="103"/>
      <c r="G379" s="103">
        <f t="shared" si="90"/>
        <v>5.7178E-2</v>
      </c>
      <c r="H379" s="103">
        <f t="shared" si="90"/>
        <v>5.7178E-2</v>
      </c>
      <c r="I379" s="103">
        <f t="shared" si="90"/>
        <v>5.7178E-2</v>
      </c>
      <c r="J379" s="103">
        <f t="shared" si="90"/>
        <v>5.7178E-2</v>
      </c>
      <c r="K379" s="103" t="e">
        <f t="shared" si="90"/>
        <v>#REF!</v>
      </c>
      <c r="L379" s="103">
        <f t="shared" si="90"/>
        <v>5.7178E-2</v>
      </c>
      <c r="M379" s="103">
        <f t="shared" si="90"/>
        <v>5.7178E-2</v>
      </c>
      <c r="N379" s="103">
        <f t="shared" si="90"/>
        <v>4.0080000000000003E-3</v>
      </c>
      <c r="O379" s="103">
        <f t="shared" si="90"/>
        <v>5.7178E-2</v>
      </c>
      <c r="P379" s="103">
        <f t="shared" si="90"/>
        <v>6.5430000000000002E-3</v>
      </c>
    </row>
    <row r="380" spans="1:16" ht="15" hidden="1">
      <c r="A380" s="99">
        <f t="shared" si="88"/>
        <v>31</v>
      </c>
      <c r="B380" s="58" t="str">
        <f>IF(OR((C377="~"),(C380="~")),"~","")</f>
        <v/>
      </c>
      <c r="C380" s="58" t="s">
        <v>331</v>
      </c>
      <c r="E380" s="103" t="e">
        <f t="shared" si="89"/>
        <v>#REF!</v>
      </c>
      <c r="F380" s="103"/>
      <c r="G380" s="103">
        <f t="shared" si="90"/>
        <v>1.0564E-2</v>
      </c>
      <c r="H380" s="103">
        <f t="shared" si="90"/>
        <v>7.6309999999999998E-3</v>
      </c>
      <c r="I380" s="103">
        <f t="shared" si="90"/>
        <v>2.545E-3</v>
      </c>
      <c r="J380" s="103">
        <f t="shared" si="90"/>
        <v>8.3600000000000005E-4</v>
      </c>
      <c r="K380" s="103" t="e">
        <f t="shared" si="90"/>
        <v>#REF!</v>
      </c>
      <c r="L380" s="103">
        <f t="shared" si="90"/>
        <v>1.72E-3</v>
      </c>
      <c r="M380" s="103">
        <f t="shared" si="90"/>
        <v>8.3100000000000003E-4</v>
      </c>
      <c r="N380" s="103">
        <f t="shared" si="90"/>
        <v>1.08E-4</v>
      </c>
      <c r="O380" s="103">
        <f t="shared" si="90"/>
        <v>0.121141</v>
      </c>
      <c r="P380" s="103">
        <f t="shared" si="90"/>
        <v>6.5499999999999998E-4</v>
      </c>
    </row>
    <row r="381" spans="1:16" ht="15" hidden="1">
      <c r="A381" s="99">
        <f t="shared" si="88"/>
        <v>32</v>
      </c>
      <c r="B381" s="58" t="str">
        <f>IF(OR((C377="~"),(C381="~")),"~","")</f>
        <v>~</v>
      </c>
      <c r="C381" s="58" t="s">
        <v>332</v>
      </c>
      <c r="E381" s="103" t="e">
        <f t="shared" si="89"/>
        <v>#REF!</v>
      </c>
      <c r="F381" s="103"/>
      <c r="G381" s="103">
        <f t="shared" si="90"/>
        <v>0</v>
      </c>
      <c r="H381" s="103">
        <f t="shared" si="90"/>
        <v>0</v>
      </c>
      <c r="I381" s="103">
        <f t="shared" si="90"/>
        <v>0</v>
      </c>
      <c r="J381" s="103">
        <f t="shared" si="90"/>
        <v>0</v>
      </c>
      <c r="K381" s="103" t="e">
        <f t="shared" si="90"/>
        <v>#REF!</v>
      </c>
      <c r="L381" s="103">
        <f t="shared" si="90"/>
        <v>0</v>
      </c>
      <c r="M381" s="103">
        <f t="shared" si="90"/>
        <v>0</v>
      </c>
      <c r="N381" s="103">
        <f t="shared" si="90"/>
        <v>0</v>
      </c>
      <c r="O381" s="103">
        <f t="shared" si="90"/>
        <v>0</v>
      </c>
      <c r="P381" s="103">
        <f t="shared" si="90"/>
        <v>0</v>
      </c>
    </row>
    <row r="382" spans="1:16" ht="15" hidden="1">
      <c r="A382" s="99">
        <f t="shared" si="88"/>
        <v>33</v>
      </c>
      <c r="B382" s="58" t="str">
        <f>IF(OR((C377="~"),(C382="~")),"~","")</f>
        <v>~</v>
      </c>
      <c r="C382" s="58" t="s">
        <v>332</v>
      </c>
      <c r="E382" s="103" t="e">
        <f t="shared" si="89"/>
        <v>#REF!</v>
      </c>
      <c r="F382" s="103"/>
      <c r="G382" s="103">
        <f t="shared" si="90"/>
        <v>0</v>
      </c>
      <c r="H382" s="103">
        <f t="shared" si="90"/>
        <v>0</v>
      </c>
      <c r="I382" s="103">
        <f t="shared" si="90"/>
        <v>0</v>
      </c>
      <c r="J382" s="103">
        <f t="shared" si="90"/>
        <v>0</v>
      </c>
      <c r="K382" s="103" t="e">
        <f t="shared" si="90"/>
        <v>#REF!</v>
      </c>
      <c r="L382" s="103">
        <f t="shared" si="90"/>
        <v>0</v>
      </c>
      <c r="M382" s="103">
        <f t="shared" si="90"/>
        <v>0</v>
      </c>
      <c r="N382" s="103">
        <f t="shared" si="90"/>
        <v>0</v>
      </c>
      <c r="O382" s="103">
        <f t="shared" si="90"/>
        <v>0</v>
      </c>
      <c r="P382" s="103">
        <f t="shared" si="90"/>
        <v>0</v>
      </c>
    </row>
    <row r="383" spans="1:16" ht="15" hidden="1">
      <c r="A383" s="99">
        <f t="shared" si="88"/>
        <v>34</v>
      </c>
      <c r="B383" s="58" t="str">
        <f>IF(OR((C377="~"),(C383="~")),"~","")</f>
        <v>~</v>
      </c>
      <c r="C383" s="58" t="s">
        <v>332</v>
      </c>
      <c r="E383" s="103" t="e">
        <f t="shared" si="89"/>
        <v>#REF!</v>
      </c>
      <c r="F383" s="103"/>
      <c r="G383" s="103">
        <f t="shared" si="90"/>
        <v>0</v>
      </c>
      <c r="H383" s="103">
        <f t="shared" si="90"/>
        <v>0</v>
      </c>
      <c r="I383" s="103">
        <f t="shared" si="90"/>
        <v>0</v>
      </c>
      <c r="J383" s="103">
        <f t="shared" si="90"/>
        <v>0</v>
      </c>
      <c r="K383" s="103" t="e">
        <f t="shared" si="90"/>
        <v>#REF!</v>
      </c>
      <c r="L383" s="103">
        <f t="shared" si="90"/>
        <v>0</v>
      </c>
      <c r="M383" s="103">
        <f t="shared" si="90"/>
        <v>0</v>
      </c>
      <c r="N383" s="103">
        <f t="shared" si="90"/>
        <v>0</v>
      </c>
      <c r="O383" s="103">
        <f t="shared" si="90"/>
        <v>0</v>
      </c>
      <c r="P383" s="103">
        <f t="shared" si="90"/>
        <v>0</v>
      </c>
    </row>
    <row r="384" spans="1:16" hidden="1">
      <c r="A384" s="100">
        <f t="shared" si="88"/>
        <v>35</v>
      </c>
      <c r="B384" s="66"/>
      <c r="C384" s="66" t="s">
        <v>99</v>
      </c>
      <c r="D384" s="66"/>
      <c r="E384" s="104" t="e">
        <f t="shared" si="89"/>
        <v>#REF!</v>
      </c>
      <c r="F384" s="104"/>
      <c r="G384" s="104">
        <f t="shared" si="90"/>
        <v>0.10090300000000001</v>
      </c>
      <c r="H384" s="104">
        <f t="shared" si="90"/>
        <v>8.9259000000000005E-2</v>
      </c>
      <c r="I384" s="104">
        <f t="shared" si="90"/>
        <v>8.022E-2</v>
      </c>
      <c r="J384" s="104">
        <f t="shared" si="90"/>
        <v>7.4915999999999996E-2</v>
      </c>
      <c r="K384" s="104" t="e">
        <f t="shared" si="90"/>
        <v>#REF!</v>
      </c>
      <c r="L384" s="104">
        <f t="shared" si="90"/>
        <v>7.3422000000000001E-2</v>
      </c>
      <c r="M384" s="104">
        <f t="shared" si="90"/>
        <v>6.9391999999999995E-2</v>
      </c>
      <c r="N384" s="104">
        <f t="shared" si="90"/>
        <v>5.4900000000000001E-3</v>
      </c>
      <c r="O384" s="104">
        <f t="shared" si="90"/>
        <v>0.207485</v>
      </c>
      <c r="P384" s="104">
        <f t="shared" si="90"/>
        <v>1.1348E-2</v>
      </c>
    </row>
    <row r="385" spans="1:16" hidden="1">
      <c r="A385" s="99">
        <f t="shared" si="88"/>
        <v>36</v>
      </c>
      <c r="B385" s="58" t="str">
        <f>IF(OR((C377="~"),(C385="~")),"~","")</f>
        <v/>
      </c>
    </row>
    <row r="386" spans="1:16" hidden="1">
      <c r="A386" s="100">
        <f t="shared" si="88"/>
        <v>37</v>
      </c>
      <c r="B386" s="66"/>
      <c r="C386" s="66" t="s">
        <v>339</v>
      </c>
      <c r="D386" s="66"/>
      <c r="E386" s="105" t="e">
        <v>#REF!</v>
      </c>
      <c r="F386" s="105"/>
      <c r="G386" s="105">
        <v>11660620432</v>
      </c>
      <c r="H386" s="105">
        <v>2822861364</v>
      </c>
      <c r="I386" s="105">
        <v>3184833212</v>
      </c>
      <c r="J386" s="105">
        <v>2157691595</v>
      </c>
      <c r="K386" s="105" t="e">
        <v>#REF!</v>
      </c>
      <c r="L386" s="105">
        <v>801873373</v>
      </c>
      <c r="M386" s="105">
        <v>593080320</v>
      </c>
      <c r="N386" s="105">
        <v>2022739342</v>
      </c>
      <c r="O386" s="105">
        <v>90893526</v>
      </c>
      <c r="P386" s="105">
        <v>159568835</v>
      </c>
    </row>
    <row r="387" spans="1:16" hidden="1"/>
    <row r="388" spans="1:16" hidden="1"/>
    <row r="389" spans="1:16" hidden="1"/>
    <row r="390" spans="1:16" hidden="1"/>
    <row r="391" spans="1:16" hidden="1">
      <c r="C391" s="80" t="s">
        <v>340</v>
      </c>
    </row>
    <row r="392" spans="1:16" ht="15" hidden="1">
      <c r="C392" s="58" t="s">
        <v>341</v>
      </c>
      <c r="E392" s="85">
        <v>281391</v>
      </c>
    </row>
    <row r="393" spans="1:16" ht="15" hidden="1">
      <c r="C393" s="58" t="s">
        <v>342</v>
      </c>
      <c r="E393" s="85">
        <v>126639</v>
      </c>
    </row>
    <row r="394" spans="1:16" ht="15" hidden="1">
      <c r="C394" s="58" t="s">
        <v>343</v>
      </c>
      <c r="E394" s="85">
        <v>2441468</v>
      </c>
    </row>
    <row r="395" spans="1:16" ht="15" hidden="1">
      <c r="C395" s="58" t="s">
        <v>344</v>
      </c>
      <c r="E395" s="85">
        <v>21164436</v>
      </c>
    </row>
    <row r="396" spans="1:16" ht="13.5" hidden="1" thickBot="1">
      <c r="C396" s="69" t="s">
        <v>345</v>
      </c>
      <c r="D396" s="69"/>
      <c r="E396" s="86">
        <f>SUM(E392:E395)</f>
        <v>24013934</v>
      </c>
    </row>
    <row r="397" spans="1:16" ht="13.5" hidden="1" thickTop="1"/>
    <row r="398" spans="1:16" hidden="1">
      <c r="C398" s="58" t="s">
        <v>346</v>
      </c>
    </row>
    <row r="399" spans="1:16" ht="15" hidden="1">
      <c r="C399" s="58" t="s">
        <v>347</v>
      </c>
      <c r="E399" s="85">
        <f>SUM(G399:P399)</f>
        <v>8650360</v>
      </c>
      <c r="F399" s="85"/>
      <c r="G399" s="85">
        <v>7586885.8432418574</v>
      </c>
      <c r="H399" s="85">
        <v>661708.50528451113</v>
      </c>
      <c r="I399" s="85">
        <v>283527.33706391428</v>
      </c>
      <c r="J399" s="85">
        <v>61252.690936266728</v>
      </c>
      <c r="K399" s="85">
        <v>37700.163874401689</v>
      </c>
      <c r="L399" s="85">
        <v>0</v>
      </c>
      <c r="M399" s="85">
        <v>6649.7373597705609</v>
      </c>
      <c r="N399" s="85">
        <v>0</v>
      </c>
      <c r="O399" s="85">
        <v>12635.72223927752</v>
      </c>
      <c r="P399" s="85">
        <v>0</v>
      </c>
    </row>
    <row r="400" spans="1:16" ht="15" hidden="1">
      <c r="C400" s="58" t="s">
        <v>348</v>
      </c>
      <c r="E400" s="85">
        <f>SUM(G400:P400)</f>
        <v>5866357.0000000028</v>
      </c>
      <c r="F400" s="85"/>
      <c r="G400" s="85">
        <v>3140481.8812352521</v>
      </c>
      <c r="H400" s="85">
        <v>708986.27323760535</v>
      </c>
      <c r="I400" s="85">
        <v>768930.74920843251</v>
      </c>
      <c r="J400" s="85">
        <v>506732.57608005841</v>
      </c>
      <c r="K400" s="85">
        <v>360758.4907482281</v>
      </c>
      <c r="L400" s="85">
        <v>184460.16554883518</v>
      </c>
      <c r="M400" s="85">
        <v>134642.38414079201</v>
      </c>
      <c r="N400" s="85">
        <v>13728.247481391334</v>
      </c>
      <c r="O400" s="85">
        <v>44110.23580345291</v>
      </c>
      <c r="P400" s="85">
        <v>3525.9965159533131</v>
      </c>
    </row>
    <row r="401" spans="3:16" ht="15" hidden="1">
      <c r="C401" s="58" t="s">
        <v>349</v>
      </c>
      <c r="E401" s="85">
        <f>SUM(G401:P401)</f>
        <v>77070765.000000045</v>
      </c>
      <c r="F401" s="85"/>
      <c r="G401" s="85">
        <v>43177721.85173469</v>
      </c>
      <c r="H401" s="85">
        <v>9265108.8624622952</v>
      </c>
      <c r="I401" s="85">
        <v>9411581.6039698943</v>
      </c>
      <c r="J401" s="85">
        <v>5976537.5404925598</v>
      </c>
      <c r="K401" s="85">
        <v>4396283.0400703056</v>
      </c>
      <c r="L401" s="85">
        <v>2180607.8052655435</v>
      </c>
      <c r="M401" s="85">
        <v>1530046.8944356721</v>
      </c>
      <c r="N401" s="85">
        <v>384485.55540449516</v>
      </c>
      <c r="O401" s="85">
        <v>683777.90758576477</v>
      </c>
      <c r="P401" s="85">
        <v>64613.938578804431</v>
      </c>
    </row>
    <row r="402" spans="3:16" ht="15" hidden="1">
      <c r="C402" s="58" t="s">
        <v>350</v>
      </c>
      <c r="E402" s="85">
        <f>SUM(G402:P402)</f>
        <v>-59428577</v>
      </c>
      <c r="F402" s="85"/>
      <c r="G402" s="85">
        <v>-33744871.022127472</v>
      </c>
      <c r="H402" s="85">
        <v>-7084046.7759705279</v>
      </c>
      <c r="I402" s="85">
        <v>-7154672.6967972349</v>
      </c>
      <c r="J402" s="85">
        <v>-4331107.2272449723</v>
      </c>
      <c r="K402" s="85">
        <v>-3341076.3692794428</v>
      </c>
      <c r="L402" s="85">
        <v>-1532627.3435422152</v>
      </c>
      <c r="M402" s="85">
        <v>-1021527.1402886622</v>
      </c>
      <c r="N402" s="85">
        <v>-547009.375387943</v>
      </c>
      <c r="O402" s="85">
        <v>-603778.37590285984</v>
      </c>
      <c r="P402" s="85">
        <v>-67860.673458654768</v>
      </c>
    </row>
    <row r="403" spans="3:16" ht="15" hidden="1"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</row>
    <row r="404" spans="3:16" ht="15" hidden="1">
      <c r="C404" s="58" t="str">
        <f>+C399</f>
        <v xml:space="preserve">CAE - Uncollect Accts </v>
      </c>
      <c r="E404" s="85">
        <f>SUM(G404:P404)</f>
        <v>281391</v>
      </c>
      <c r="F404" s="85"/>
      <c r="G404" s="85">
        <f>+G399/$E399*$E392</f>
        <v>246796.82629574602</v>
      </c>
      <c r="H404" s="85">
        <f t="shared" ref="H404:P404" si="91">+H399/$E399*$E392</f>
        <v>21524.979077230761</v>
      </c>
      <c r="I404" s="85">
        <f t="shared" si="91"/>
        <v>9222.9734836182415</v>
      </c>
      <c r="J404" s="85">
        <f t="shared" si="91"/>
        <v>1992.5131387881004</v>
      </c>
      <c r="K404" s="85">
        <f t="shared" si="91"/>
        <v>1226.3636210263812</v>
      </c>
      <c r="L404" s="85">
        <f t="shared" si="91"/>
        <v>0</v>
      </c>
      <c r="M404" s="85">
        <f t="shared" si="91"/>
        <v>216.31195064751037</v>
      </c>
      <c r="N404" s="85">
        <f t="shared" si="91"/>
        <v>0</v>
      </c>
      <c r="O404" s="85">
        <f t="shared" si="91"/>
        <v>411.03243294296897</v>
      </c>
      <c r="P404" s="85">
        <f t="shared" si="91"/>
        <v>0</v>
      </c>
    </row>
    <row r="405" spans="3:16" ht="15" hidden="1">
      <c r="C405" s="58" t="str">
        <f>+C400</f>
        <v xml:space="preserve">A&amp;G Exp - Reg Comm Exp </v>
      </c>
      <c r="E405" s="85">
        <f>SUM(G405:P405)</f>
        <v>126638.99999999996</v>
      </c>
      <c r="F405" s="85"/>
      <c r="G405" s="85">
        <f t="shared" ref="G405:P407" si="92">+G400/$E400*$E393</f>
        <v>67794.627050101262</v>
      </c>
      <c r="H405" s="85">
        <f t="shared" si="92"/>
        <v>15305.122524342971</v>
      </c>
      <c r="I405" s="85">
        <f t="shared" si="92"/>
        <v>16599.163867628009</v>
      </c>
      <c r="J405" s="85">
        <f t="shared" si="92"/>
        <v>10939.00468420222</v>
      </c>
      <c r="K405" s="85">
        <f t="shared" si="92"/>
        <v>7787.8135459306068</v>
      </c>
      <c r="L405" s="85">
        <f t="shared" si="92"/>
        <v>3982.0029542932571</v>
      </c>
      <c r="M405" s="85">
        <f t="shared" si="92"/>
        <v>2906.5699351753997</v>
      </c>
      <c r="N405" s="85">
        <f t="shared" si="92"/>
        <v>296.35624507610368</v>
      </c>
      <c r="O405" s="85">
        <f t="shared" si="92"/>
        <v>952.22233353910622</v>
      </c>
      <c r="P405" s="85">
        <f t="shared" si="92"/>
        <v>76.116859711028738</v>
      </c>
    </row>
    <row r="406" spans="3:16" ht="15" hidden="1">
      <c r="C406" s="58" t="str">
        <f>+C401</f>
        <v>Other Taxes - Wash Excise - Allocated</v>
      </c>
      <c r="E406" s="85">
        <f>SUM(G406:P406)</f>
        <v>2441467.9999999991</v>
      </c>
      <c r="F406" s="85"/>
      <c r="G406" s="85">
        <f t="shared" si="92"/>
        <v>1367795.2491312488</v>
      </c>
      <c r="H406" s="85">
        <f t="shared" si="92"/>
        <v>293502.55968288472</v>
      </c>
      <c r="I406" s="85">
        <f t="shared" si="92"/>
        <v>298142.56178047741</v>
      </c>
      <c r="J406" s="85">
        <f t="shared" si="92"/>
        <v>189326.33088449662</v>
      </c>
      <c r="K406" s="85">
        <f t="shared" si="92"/>
        <v>139266.61246030661</v>
      </c>
      <c r="L406" s="85">
        <f t="shared" si="92"/>
        <v>69077.868593961059</v>
      </c>
      <c r="M406" s="85">
        <f t="shared" si="92"/>
        <v>48469.228653226281</v>
      </c>
      <c r="N406" s="85">
        <f t="shared" si="92"/>
        <v>12179.834726985018</v>
      </c>
      <c r="O406" s="85">
        <f t="shared" si="92"/>
        <v>21660.896715863673</v>
      </c>
      <c r="P406" s="85">
        <f t="shared" si="92"/>
        <v>2046.8573705492142</v>
      </c>
    </row>
    <row r="407" spans="3:16" ht="15" hidden="1">
      <c r="C407" s="58" t="str">
        <f>+C402</f>
        <v>Current Federal Income Tax @ Rate</v>
      </c>
      <c r="E407" s="85">
        <f>SUM(G407:P407)</f>
        <v>21164435.999999993</v>
      </c>
      <c r="F407" s="85"/>
      <c r="G407" s="85">
        <f>+G402/$E402*$E395</f>
        <v>12017638.636645658</v>
      </c>
      <c r="H407" s="85">
        <f t="shared" si="92"/>
        <v>2522857.8939562119</v>
      </c>
      <c r="I407" s="85">
        <f t="shared" si="92"/>
        <v>2548010.0658023916</v>
      </c>
      <c r="J407" s="85">
        <f t="shared" si="92"/>
        <v>1542447.1920329451</v>
      </c>
      <c r="K407" s="85">
        <f t="shared" si="92"/>
        <v>1189865.2223950631</v>
      </c>
      <c r="L407" s="85">
        <f t="shared" si="92"/>
        <v>545818.105727977</v>
      </c>
      <c r="M407" s="85">
        <f t="shared" si="92"/>
        <v>363798.8132023153</v>
      </c>
      <c r="N407" s="85">
        <f t="shared" si="92"/>
        <v>194807.70870212986</v>
      </c>
      <c r="O407" s="85">
        <f t="shared" si="92"/>
        <v>215024.9836030908</v>
      </c>
      <c r="P407" s="85">
        <f t="shared" si="92"/>
        <v>24167.377932212603</v>
      </c>
    </row>
    <row r="408" spans="3:16" ht="15.75" hidden="1" thickBot="1">
      <c r="C408" s="69" t="s">
        <v>345</v>
      </c>
      <c r="D408" s="96"/>
      <c r="E408" s="96">
        <f>SUM(E404:E407)</f>
        <v>24013933.999999993</v>
      </c>
      <c r="F408" s="96">
        <f t="shared" ref="F408:P408" si="93">SUM(F404:F407)</f>
        <v>0</v>
      </c>
      <c r="G408" s="96">
        <f t="shared" si="93"/>
        <v>13700025.339122754</v>
      </c>
      <c r="H408" s="96">
        <f t="shared" si="93"/>
        <v>2853190.5552406702</v>
      </c>
      <c r="I408" s="96">
        <f t="shared" si="93"/>
        <v>2871974.7649341151</v>
      </c>
      <c r="J408" s="96">
        <f t="shared" si="93"/>
        <v>1744705.040740432</v>
      </c>
      <c r="K408" s="96">
        <f t="shared" si="93"/>
        <v>1338146.0120223267</v>
      </c>
      <c r="L408" s="96">
        <f t="shared" si="93"/>
        <v>618877.97727623128</v>
      </c>
      <c r="M408" s="96">
        <f t="shared" si="93"/>
        <v>415390.9237413645</v>
      </c>
      <c r="N408" s="96">
        <f t="shared" si="93"/>
        <v>207283.89967419099</v>
      </c>
      <c r="O408" s="96">
        <f t="shared" si="93"/>
        <v>238049.13508543654</v>
      </c>
      <c r="P408" s="96">
        <f t="shared" si="93"/>
        <v>26290.352162472846</v>
      </c>
    </row>
    <row r="409" spans="3:16" ht="15.75" hidden="1" thickTop="1"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</row>
    <row r="410" spans="3:16" ht="13.5" hidden="1" thickBot="1">
      <c r="C410" s="69" t="s">
        <v>321</v>
      </c>
      <c r="D410" s="69"/>
      <c r="E410" s="86">
        <f>SUM(G410:P410)</f>
        <v>63319369</v>
      </c>
      <c r="F410" s="86"/>
      <c r="G410" s="86">
        <v>35995000</v>
      </c>
      <c r="H410" s="86">
        <v>8164921</v>
      </c>
      <c r="I410" s="86">
        <v>6443582</v>
      </c>
      <c r="J410" s="86">
        <v>5290984</v>
      </c>
      <c r="K410" s="86">
        <v>3880725</v>
      </c>
      <c r="L410" s="86">
        <v>1012158</v>
      </c>
      <c r="M410" s="86">
        <v>1210718</v>
      </c>
      <c r="N410" s="86">
        <v>233701</v>
      </c>
      <c r="O410" s="86">
        <v>564042</v>
      </c>
      <c r="P410" s="86">
        <v>523538</v>
      </c>
    </row>
    <row r="411" spans="3:16" ht="13.5" hidden="1" thickTop="1"/>
    <row r="412" spans="3:16" hidden="1"/>
    <row r="413" spans="3:16" ht="13.5" hidden="1" customHeight="1"/>
  </sheetData>
  <mergeCells count="16">
    <mergeCell ref="A1:P1"/>
    <mergeCell ref="A2:P2"/>
    <mergeCell ref="A3:P3"/>
    <mergeCell ref="C31:H31"/>
    <mergeCell ref="A60:P60"/>
    <mergeCell ref="A279:P279"/>
    <mergeCell ref="A280:P280"/>
    <mergeCell ref="A281:P281"/>
    <mergeCell ref="A61:P61"/>
    <mergeCell ref="A172:P172"/>
    <mergeCell ref="A173:P173"/>
    <mergeCell ref="A62:P62"/>
    <mergeCell ref="A63:P63"/>
    <mergeCell ref="A170:P170"/>
    <mergeCell ref="A171:P171"/>
    <mergeCell ref="A278:P278"/>
  </mergeCells>
  <printOptions horizontalCentered="1"/>
  <pageMargins left="0.25" right="0.25" top="0.57999999999999996" bottom="0.72" header="0.22" footer="0.46"/>
  <pageSetup scale="55" fitToHeight="7" pageOrder="overThenDown" orientation="landscape" horizontalDpi="4294967295" r:id="rId1"/>
  <headerFooter alignWithMargins="0">
    <oddHeader>&amp;RDocket No. UE-111048
ECOS Model
Page &amp;P of &amp;N
Compliance Filing, Advice No. 2012-10</oddHeader>
    <oddFooter>&amp;RCOS Reports
&amp;A
Page 1-4 of 18</oddFooter>
  </headerFooter>
  <rowBreaks count="3" manualBreakCount="3">
    <brk id="59" max="16383" man="1"/>
    <brk id="169" max="16383" man="1"/>
    <brk id="2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51"/>
  <sheetViews>
    <sheetView tabSelected="1" zoomScale="90" zoomScaleNormal="90" workbookViewId="0">
      <selection activeCell="I13" sqref="I13"/>
    </sheetView>
  </sheetViews>
  <sheetFormatPr defaultRowHeight="12.75"/>
  <cols>
    <col min="1" max="1" width="4.7109375" style="304" bestFit="1" customWidth="1"/>
    <col min="2" max="2" width="54.5703125" style="303" bestFit="1" customWidth="1"/>
    <col min="3" max="3" width="16.85546875" style="303" bestFit="1" customWidth="1"/>
    <col min="4" max="4" width="16.140625" style="303" bestFit="1" customWidth="1"/>
    <col min="5" max="5" width="15.28515625" style="303" bestFit="1" customWidth="1"/>
    <col min="6" max="8" width="14.28515625" style="303" bestFit="1" customWidth="1"/>
    <col min="9" max="9" width="14" style="303" bestFit="1" customWidth="1"/>
    <col min="10" max="10" width="13.28515625" style="303" bestFit="1" customWidth="1"/>
    <col min="11" max="11" width="15.28515625" style="303" bestFit="1" customWidth="1"/>
    <col min="12" max="12" width="14.28515625" style="303" bestFit="1" customWidth="1"/>
    <col min="13" max="13" width="12.5703125" style="303" bestFit="1" customWidth="1"/>
    <col min="14" max="14" width="9.140625" style="303"/>
    <col min="15" max="15" width="15.28515625" style="303" hidden="1" customWidth="1"/>
    <col min="16" max="16" width="0" style="303" hidden="1" customWidth="1"/>
    <col min="17" max="16384" width="9.140625" style="303"/>
  </cols>
  <sheetData>
    <row r="1" spans="1:13">
      <c r="A1" s="327" t="s">
        <v>286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>
      <c r="A2" s="327" t="s">
        <v>92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>
      <c r="A3" s="327" t="s">
        <v>85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3">
      <c r="C5" s="305" t="s">
        <v>91</v>
      </c>
      <c r="D5" s="305"/>
      <c r="E5" s="305"/>
      <c r="F5" s="305"/>
    </row>
    <row r="6" spans="1:13" ht="25.5">
      <c r="A6" s="306" t="s">
        <v>43</v>
      </c>
      <c r="B6" s="306" t="s">
        <v>44</v>
      </c>
      <c r="C6" s="307" t="s">
        <v>45</v>
      </c>
      <c r="D6" s="306" t="s">
        <v>84</v>
      </c>
      <c r="E6" s="306" t="s">
        <v>47</v>
      </c>
      <c r="F6" s="308" t="s">
        <v>46</v>
      </c>
    </row>
    <row r="7" spans="1:13" ht="13.5">
      <c r="A7" s="304">
        <v>1</v>
      </c>
      <c r="B7" s="309" t="s">
        <v>282</v>
      </c>
      <c r="C7" s="310"/>
      <c r="D7" s="310"/>
      <c r="E7" s="310"/>
      <c r="F7" s="310"/>
      <c r="G7" s="311"/>
    </row>
    <row r="8" spans="1:13">
      <c r="A8" s="304">
        <f>A7+1</f>
        <v>2</v>
      </c>
      <c r="B8" s="303" t="s">
        <v>77</v>
      </c>
      <c r="C8" s="312">
        <f>SUM(D8:F8)</f>
        <v>76625170.570920095</v>
      </c>
      <c r="D8" s="312">
        <f>'Settlement Split'!C10-F8-E8</f>
        <v>2019801.7609200478</v>
      </c>
      <c r="E8" s="312">
        <v>65683353.600000054</v>
      </c>
      <c r="F8" s="312">
        <v>8922015.209999999</v>
      </c>
      <c r="G8" s="313"/>
      <c r="H8" s="312"/>
    </row>
    <row r="9" spans="1:13">
      <c r="A9" s="304">
        <f>A8+1</f>
        <v>3</v>
      </c>
      <c r="B9" s="314" t="s">
        <v>4</v>
      </c>
      <c r="C9" s="315">
        <f>SUM(D9:F9)</f>
        <v>-29938735.44000005</v>
      </c>
      <c r="D9" s="315">
        <f>'Settlement Split'!C11-F9-E9</f>
        <v>-1099040.6500000097</v>
      </c>
      <c r="E9" s="315">
        <v>-25293318.06000004</v>
      </c>
      <c r="F9" s="315">
        <v>-3546376.7299999995</v>
      </c>
      <c r="G9" s="313"/>
    </row>
    <row r="10" spans="1:13">
      <c r="A10" s="304">
        <f t="shared" ref="A10:A47" si="0">A9+1</f>
        <v>4</v>
      </c>
      <c r="B10" s="303" t="s">
        <v>5</v>
      </c>
      <c r="C10" s="312">
        <f>SUM(C8:C9)</f>
        <v>46686435.130920045</v>
      </c>
      <c r="D10" s="312">
        <f>SUM(D8:D9)</f>
        <v>920761.11092003807</v>
      </c>
      <c r="E10" s="312">
        <f>SUM(E8:E9)</f>
        <v>40390035.540000014</v>
      </c>
      <c r="F10" s="312">
        <f>SUM(F8:F9)</f>
        <v>5375638.4799999995</v>
      </c>
      <c r="G10" s="313"/>
    </row>
    <row r="11" spans="1:13">
      <c r="A11" s="304">
        <f t="shared" si="0"/>
        <v>5</v>
      </c>
      <c r="B11" s="304" t="s">
        <v>93</v>
      </c>
      <c r="C11" s="316">
        <f>C10/SUM($E$10,$F$10, $D$10)</f>
        <v>0.99999999999999989</v>
      </c>
      <c r="D11" s="316">
        <f>D10/SUM($E$10,$F$10, $D$10)</f>
        <v>1.9722240696639214E-2</v>
      </c>
      <c r="E11" s="316">
        <f>E10/SUM($E$10,$F$10, $D$10)</f>
        <v>0.86513428208293452</v>
      </c>
      <c r="F11" s="316">
        <f>F10/SUM($E$10,$F$10, $D$10)</f>
        <v>0.11514347722042623</v>
      </c>
      <c r="G11" s="317"/>
    </row>
    <row r="12" spans="1:13">
      <c r="A12" s="304">
        <f t="shared" si="0"/>
        <v>6</v>
      </c>
      <c r="B12" s="303" t="s">
        <v>351</v>
      </c>
      <c r="C12" s="318">
        <f>'Settlement Split'!K33</f>
        <v>52775723.339309976</v>
      </c>
      <c r="D12" s="319">
        <f>D11*$C$12</f>
        <v>1040855.5186371112</v>
      </c>
      <c r="E12" s="320">
        <f>E11*$C$12</f>
        <v>45658087.522561505</v>
      </c>
      <c r="F12" s="321">
        <f>F11*$C$12</f>
        <v>6076780.2981113549</v>
      </c>
      <c r="G12" s="322"/>
    </row>
    <row r="13" spans="1:13">
      <c r="A13" s="304">
        <f t="shared" si="0"/>
        <v>7</v>
      </c>
      <c r="D13" s="317"/>
      <c r="E13" s="317"/>
    </row>
    <row r="14" spans="1:13">
      <c r="A14" s="304">
        <f t="shared" si="0"/>
        <v>8</v>
      </c>
      <c r="C14" s="305" t="s">
        <v>607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</row>
    <row r="15" spans="1:13" ht="25.5">
      <c r="A15" s="304">
        <f t="shared" si="0"/>
        <v>9</v>
      </c>
      <c r="C15" s="307" t="s">
        <v>45</v>
      </c>
      <c r="D15" s="306" t="s">
        <v>48</v>
      </c>
      <c r="E15" s="306" t="s">
        <v>80</v>
      </c>
      <c r="F15" s="306" t="s">
        <v>81</v>
      </c>
      <c r="G15" s="306" t="s">
        <v>82</v>
      </c>
      <c r="H15" s="306" t="s">
        <v>52</v>
      </c>
      <c r="I15" s="306" t="s">
        <v>53</v>
      </c>
      <c r="J15" s="306" t="s">
        <v>54</v>
      </c>
      <c r="K15" s="306" t="s">
        <v>83</v>
      </c>
      <c r="L15" s="306" t="s">
        <v>56</v>
      </c>
      <c r="M15" s="308" t="s">
        <v>284</v>
      </c>
    </row>
    <row r="16" spans="1:13" ht="13.5">
      <c r="A16" s="304">
        <f t="shared" si="0"/>
        <v>10</v>
      </c>
      <c r="B16" s="309" t="s">
        <v>355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</row>
    <row r="17" spans="1:13">
      <c r="A17" s="304">
        <f t="shared" si="0"/>
        <v>11</v>
      </c>
      <c r="B17" s="323" t="s">
        <v>84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</row>
    <row r="18" spans="1:13">
      <c r="A18" s="304">
        <f t="shared" si="0"/>
        <v>12</v>
      </c>
      <c r="B18" s="303" t="s">
        <v>77</v>
      </c>
      <c r="C18" s="312">
        <f>'Ratebase Summary-GRC Compliance'!E167</f>
        <v>299479149</v>
      </c>
      <c r="D18" s="312">
        <f>'Ratebase Summary-GRC Compliance'!F167</f>
        <v>183926072.70731068</v>
      </c>
      <c r="E18" s="312">
        <f>'Ratebase Summary-GRC Compliance'!G167</f>
        <v>35724662.254275985</v>
      </c>
      <c r="F18" s="312">
        <f>'Ratebase Summary-GRC Compliance'!H167</f>
        <v>30568268.407571789</v>
      </c>
      <c r="G18" s="312">
        <f>'Ratebase Summary-GRC Compliance'!I167</f>
        <v>17992341.963605236</v>
      </c>
      <c r="H18" s="312">
        <f>'Ratebase Summary-GRC Compliance'!J167</f>
        <v>13987644.779568054</v>
      </c>
      <c r="I18" s="312">
        <f>'Ratebase Summary-GRC Compliance'!K167</f>
        <v>6789748.1593476692</v>
      </c>
      <c r="J18" s="312">
        <f>'Ratebase Summary-GRC Compliance'!L167</f>
        <v>4329004.804031753</v>
      </c>
      <c r="K18" s="312">
        <f>'Ratebase Summary-GRC Compliance'!M167</f>
        <v>2458652.6364702187</v>
      </c>
      <c r="L18" s="312">
        <f>'Ratebase Summary-GRC Compliance'!N167</f>
        <v>3349341.4354567737</v>
      </c>
      <c r="M18" s="312">
        <f>'Ratebase Summary-GRC Compliance'!O167</f>
        <v>353411.85236181942</v>
      </c>
    </row>
    <row r="19" spans="1:13">
      <c r="A19" s="304">
        <f t="shared" si="0"/>
        <v>13</v>
      </c>
      <c r="B19" s="314" t="s">
        <v>4</v>
      </c>
      <c r="C19" s="315">
        <f>'Ratebase Summary-GRC Compliance'!E168</f>
        <v>-75827762</v>
      </c>
      <c r="D19" s="315">
        <f>'Ratebase Summary-GRC Compliance'!F168</f>
        <v>-46569861.419115551</v>
      </c>
      <c r="E19" s="315">
        <f>'Ratebase Summary-GRC Compliance'!G168</f>
        <v>-9045441.7143666465</v>
      </c>
      <c r="F19" s="315">
        <f>'Ratebase Summary-GRC Compliance'!H168</f>
        <v>-7739848.9654499227</v>
      </c>
      <c r="G19" s="315">
        <f>'Ratebase Summary-GRC Compliance'!I168</f>
        <v>-4555639.4453320401</v>
      </c>
      <c r="H19" s="315">
        <f>'Ratebase Summary-GRC Compliance'!J168</f>
        <v>-3541654.9126284234</v>
      </c>
      <c r="I19" s="315">
        <f>'Ratebase Summary-GRC Compliance'!K168</f>
        <v>-1719156.1054788269</v>
      </c>
      <c r="J19" s="315">
        <f>'Ratebase Summary-GRC Compliance'!L168</f>
        <v>-1096098.8338355958</v>
      </c>
      <c r="K19" s="315">
        <f>'Ratebase Summary-GRC Compliance'!M168</f>
        <v>-622527.90413444221</v>
      </c>
      <c r="L19" s="315">
        <f>'Ratebase Summary-GRC Compliance'!N168</f>
        <v>-848049.24173387</v>
      </c>
      <c r="M19" s="315">
        <f>'Ratebase Summary-GRC Compliance'!O168</f>
        <v>-89483.457924715767</v>
      </c>
    </row>
    <row r="20" spans="1:13">
      <c r="A20" s="304">
        <f t="shared" si="0"/>
        <v>14</v>
      </c>
      <c r="B20" s="303" t="s">
        <v>5</v>
      </c>
      <c r="C20" s="312">
        <f>SUM(C18:C19)</f>
        <v>223651387</v>
      </c>
      <c r="D20" s="312">
        <f t="shared" ref="D20:M20" si="1">SUM(D18:D19)</f>
        <v>137356211.28819513</v>
      </c>
      <c r="E20" s="312">
        <f t="shared" si="1"/>
        <v>26679220.53990934</v>
      </c>
      <c r="F20" s="312">
        <f t="shared" si="1"/>
        <v>22828419.442121867</v>
      </c>
      <c r="G20" s="312">
        <f t="shared" si="1"/>
        <v>13436702.518273197</v>
      </c>
      <c r="H20" s="312">
        <f t="shared" si="1"/>
        <v>10445989.86693963</v>
      </c>
      <c r="I20" s="312">
        <f t="shared" si="1"/>
        <v>5070592.0538688423</v>
      </c>
      <c r="J20" s="312">
        <f t="shared" si="1"/>
        <v>3232905.9701961572</v>
      </c>
      <c r="K20" s="312">
        <f t="shared" si="1"/>
        <v>1836124.7323357766</v>
      </c>
      <c r="L20" s="312">
        <f t="shared" si="1"/>
        <v>2501292.1937229037</v>
      </c>
      <c r="M20" s="312">
        <f t="shared" si="1"/>
        <v>263928.39443710365</v>
      </c>
    </row>
    <row r="21" spans="1:13">
      <c r="A21" s="304">
        <f t="shared" si="0"/>
        <v>15</v>
      </c>
      <c r="B21" s="304" t="s">
        <v>283</v>
      </c>
      <c r="C21" s="316">
        <f>C20/$C$20</f>
        <v>1</v>
      </c>
      <c r="D21" s="316">
        <f>D20/$C$20</f>
        <v>0.61415318335671731</v>
      </c>
      <c r="E21" s="316">
        <f t="shared" ref="E21:M21" si="2">E20/$C$20</f>
        <v>0.11928931404261464</v>
      </c>
      <c r="F21" s="316">
        <f t="shared" si="2"/>
        <v>0.10207144139965413</v>
      </c>
      <c r="G21" s="316">
        <f t="shared" si="2"/>
        <v>6.0078780187816129E-2</v>
      </c>
      <c r="H21" s="316">
        <f t="shared" si="2"/>
        <v>4.670657314966542E-2</v>
      </c>
      <c r="I21" s="316">
        <f t="shared" si="2"/>
        <v>2.267185606082936E-2</v>
      </c>
      <c r="J21" s="316">
        <f t="shared" si="2"/>
        <v>1.4455112546188489E-2</v>
      </c>
      <c r="K21" s="316">
        <f t="shared" si="2"/>
        <v>8.2097623313007965E-3</v>
      </c>
      <c r="L21" s="316">
        <f t="shared" si="2"/>
        <v>1.1183888583364358E-2</v>
      </c>
      <c r="M21" s="316">
        <f t="shared" si="2"/>
        <v>1.1800883418491997E-3</v>
      </c>
    </row>
    <row r="22" spans="1:13">
      <c r="A22" s="304">
        <f t="shared" si="0"/>
        <v>16</v>
      </c>
      <c r="B22" s="303" t="s">
        <v>352</v>
      </c>
      <c r="C22" s="319">
        <f>D12</f>
        <v>1040855.5186371112</v>
      </c>
      <c r="D22" s="312">
        <f>$C$22*D21</f>
        <v>639244.73018538882</v>
      </c>
      <c r="E22" s="312">
        <f t="shared" ref="E22:M22" si="3">$C$22*E21</f>
        <v>124162.9408356909</v>
      </c>
      <c r="F22" s="312">
        <f t="shared" si="3"/>
        <v>106241.62307607449</v>
      </c>
      <c r="G22" s="312">
        <f t="shared" si="3"/>
        <v>62533.329911474357</v>
      </c>
      <c r="H22" s="312">
        <f t="shared" si="3"/>
        <v>48614.794419457176</v>
      </c>
      <c r="I22" s="312">
        <f t="shared" si="3"/>
        <v>23598.126498660476</v>
      </c>
      <c r="J22" s="312">
        <f t="shared" si="3"/>
        <v>15045.683666220833</v>
      </c>
      <c r="K22" s="312">
        <f t="shared" si="3"/>
        <v>8545.1764292335101</v>
      </c>
      <c r="L22" s="312">
        <f t="shared" si="3"/>
        <v>11640.812151817376</v>
      </c>
      <c r="M22" s="312">
        <f t="shared" si="3"/>
        <v>1228.3014630930572</v>
      </c>
    </row>
    <row r="23" spans="1:13">
      <c r="A23" s="304">
        <f t="shared" si="0"/>
        <v>17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</row>
    <row r="24" spans="1:13">
      <c r="A24" s="304">
        <f t="shared" si="0"/>
        <v>18</v>
      </c>
      <c r="B24" s="314"/>
    </row>
    <row r="25" spans="1:13">
      <c r="A25" s="304">
        <f>A24+1</f>
        <v>19</v>
      </c>
      <c r="B25" s="323" t="s">
        <v>47</v>
      </c>
    </row>
    <row r="26" spans="1:13">
      <c r="A26" s="304">
        <f t="shared" si="0"/>
        <v>20</v>
      </c>
      <c r="B26" s="303" t="s">
        <v>77</v>
      </c>
      <c r="C26" s="312">
        <f>'Ratebase Summary-GRC Compliance'!E162</f>
        <v>2873557373.994164</v>
      </c>
      <c r="D26" s="312">
        <f>'Ratebase Summary-GRC Compliance'!F162</f>
        <v>1877694493.4489975</v>
      </c>
      <c r="E26" s="312">
        <f>'Ratebase Summary-GRC Compliance'!G162</f>
        <v>353147029.35368353</v>
      </c>
      <c r="F26" s="312">
        <f>'Ratebase Summary-GRC Compliance'!H162</f>
        <v>268982724.83388561</v>
      </c>
      <c r="G26" s="312">
        <f>'Ratebase Summary-GRC Compliance'!I162</f>
        <v>117261663.29818814</v>
      </c>
      <c r="H26" s="312">
        <f>'Ratebase Summary-GRC Compliance'!J162</f>
        <v>126778248.28998038</v>
      </c>
      <c r="I26" s="312">
        <f>'Ratebase Summary-GRC Compliance'!K162</f>
        <v>36967690.056192003</v>
      </c>
      <c r="J26" s="312">
        <f>'Ratebase Summary-GRC Compliance'!L162</f>
        <v>12310302.167489491</v>
      </c>
      <c r="K26" s="312">
        <f>'Ratebase Summary-GRC Compliance'!M162</f>
        <v>8975782.6975570992</v>
      </c>
      <c r="L26" s="312">
        <f>'Ratebase Summary-GRC Compliance'!N162</f>
        <v>67863140.780171394</v>
      </c>
      <c r="M26" s="312">
        <f>'Ratebase Summary-GRC Compliance'!O162</f>
        <v>3576299.0680197165</v>
      </c>
    </row>
    <row r="27" spans="1:13">
      <c r="A27" s="304">
        <f t="shared" si="0"/>
        <v>21</v>
      </c>
      <c r="B27" s="314" t="s">
        <v>4</v>
      </c>
      <c r="C27" s="315">
        <f>'Ratebase Summary-GRC Compliance'!E165</f>
        <v>-1043566142.7949973</v>
      </c>
      <c r="D27" s="315">
        <f>'Ratebase Summary-GRC Compliance'!F165</f>
        <v>-693854424.564062</v>
      </c>
      <c r="E27" s="315">
        <f>'Ratebase Summary-GRC Compliance'!G165</f>
        <v>-122545714.80892678</v>
      </c>
      <c r="F27" s="315">
        <f>'Ratebase Summary-GRC Compliance'!H165</f>
        <v>-92111948.230374411</v>
      </c>
      <c r="G27" s="315">
        <f>'Ratebase Summary-GRC Compliance'!I165</f>
        <v>-39514282.428008534</v>
      </c>
      <c r="H27" s="315">
        <f>'Ratebase Summary-GRC Compliance'!J165</f>
        <v>-42834552.201430514</v>
      </c>
      <c r="I27" s="315">
        <f>'Ratebase Summary-GRC Compliance'!K165</f>
        <v>-13697162.259959668</v>
      </c>
      <c r="J27" s="315">
        <f>'Ratebase Summary-GRC Compliance'!L165</f>
        <v>-4262277.4844357464</v>
      </c>
      <c r="K27" s="315">
        <f>'Ratebase Summary-GRC Compliance'!M165</f>
        <v>-4225436.454083113</v>
      </c>
      <c r="L27" s="315">
        <f>'Ratebase Summary-GRC Compliance'!N165</f>
        <v>-28498113.887204614</v>
      </c>
      <c r="M27" s="315">
        <f>'Ratebase Summary-GRC Compliance'!O165</f>
        <v>-2022230.4765121113</v>
      </c>
    </row>
    <row r="28" spans="1:13">
      <c r="A28" s="304">
        <f t="shared" si="0"/>
        <v>22</v>
      </c>
      <c r="B28" s="303" t="s">
        <v>5</v>
      </c>
      <c r="C28" s="312">
        <f>SUM(C26:C27)</f>
        <v>1829991231.1991668</v>
      </c>
      <c r="D28" s="312">
        <f t="shared" ref="D28" si="4">SUM(D26:D27)</f>
        <v>1183840068.8849354</v>
      </c>
      <c r="E28" s="312">
        <f t="shared" ref="E28" si="5">SUM(E26:E27)</f>
        <v>230601314.54475677</v>
      </c>
      <c r="F28" s="312">
        <f t="shared" ref="F28" si="6">SUM(F26:F27)</f>
        <v>176870776.60351121</v>
      </c>
      <c r="G28" s="312">
        <f t="shared" ref="G28" si="7">SUM(G26:G27)</f>
        <v>77747380.870179594</v>
      </c>
      <c r="H28" s="312">
        <f t="shared" ref="H28" si="8">SUM(H26:H27)</f>
        <v>83943696.088549867</v>
      </c>
      <c r="I28" s="312">
        <f t="shared" ref="I28" si="9">SUM(I26:I27)</f>
        <v>23270527.796232335</v>
      </c>
      <c r="J28" s="312">
        <f t="shared" ref="J28" si="10">SUM(J26:J27)</f>
        <v>8048024.683053745</v>
      </c>
      <c r="K28" s="312">
        <f t="shared" ref="K28" si="11">SUM(K26:K27)</f>
        <v>4750346.2434739862</v>
      </c>
      <c r="L28" s="312">
        <f t="shared" ref="L28" si="12">SUM(L26:L27)</f>
        <v>39365026.892966777</v>
      </c>
      <c r="M28" s="312">
        <f t="shared" ref="M28" si="13">SUM(M26:M27)</f>
        <v>1554068.5915076053</v>
      </c>
    </row>
    <row r="29" spans="1:13">
      <c r="A29" s="304">
        <f t="shared" si="0"/>
        <v>23</v>
      </c>
      <c r="B29" s="304" t="s">
        <v>73</v>
      </c>
      <c r="C29" s="316">
        <f t="shared" ref="C29:M29" si="14">C28/$C$28</f>
        <v>1</v>
      </c>
      <c r="D29" s="316">
        <f t="shared" si="14"/>
        <v>0.64691024126338692</v>
      </c>
      <c r="E29" s="316">
        <f t="shared" si="14"/>
        <v>0.12601225110442035</v>
      </c>
      <c r="F29" s="316">
        <f t="shared" si="14"/>
        <v>9.665116072037698E-2</v>
      </c>
      <c r="G29" s="316">
        <f t="shared" si="14"/>
        <v>4.2485111155004203E-2</v>
      </c>
      <c r="H29" s="316">
        <f t="shared" si="14"/>
        <v>4.5871091979792042E-2</v>
      </c>
      <c r="I29" s="316">
        <f t="shared" si="14"/>
        <v>1.2716196339904588E-2</v>
      </c>
      <c r="J29" s="316">
        <f t="shared" si="14"/>
        <v>4.3978487688052965E-3</v>
      </c>
      <c r="K29" s="316">
        <f t="shared" si="14"/>
        <v>2.5958300578091584E-3</v>
      </c>
      <c r="L29" s="316">
        <f t="shared" si="14"/>
        <v>2.1511046731722012E-2</v>
      </c>
      <c r="M29" s="316">
        <f t="shared" si="14"/>
        <v>8.4922187877875597E-4</v>
      </c>
    </row>
    <row r="30" spans="1:13">
      <c r="A30" s="304">
        <f t="shared" si="0"/>
        <v>24</v>
      </c>
      <c r="B30" s="303" t="s">
        <v>354</v>
      </c>
      <c r="C30" s="320">
        <f>E12</f>
        <v>45658087.522561505</v>
      </c>
      <c r="D30" s="312">
        <f>$C$30*D29</f>
        <v>29536684.414845098</v>
      </c>
      <c r="E30" s="312">
        <f t="shared" ref="E30:M30" si="15">$C$30*E29</f>
        <v>5753478.3898406224</v>
      </c>
      <c r="F30" s="312">
        <f t="shared" si="15"/>
        <v>4412907.1553281313</v>
      </c>
      <c r="G30" s="312">
        <f t="shared" si="15"/>
        <v>1939788.9235209359</v>
      </c>
      <c r="H30" s="312">
        <f t="shared" si="15"/>
        <v>2094386.3323688142</v>
      </c>
      <c r="I30" s="312">
        <f t="shared" si="15"/>
        <v>580597.20544143999</v>
      </c>
      <c r="J30" s="312">
        <f t="shared" si="15"/>
        <v>200797.36399710158</v>
      </c>
      <c r="K30" s="312">
        <f t="shared" si="15"/>
        <v>118520.63597314645</v>
      </c>
      <c r="L30" s="312">
        <f t="shared" si="15"/>
        <v>982153.2543788742</v>
      </c>
      <c r="M30" s="312">
        <f t="shared" si="15"/>
        <v>38773.846867354558</v>
      </c>
    </row>
    <row r="31" spans="1:13">
      <c r="A31" s="304">
        <f t="shared" si="0"/>
        <v>25</v>
      </c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</row>
    <row r="32" spans="1:13">
      <c r="A32" s="304">
        <f t="shared" si="0"/>
        <v>26</v>
      </c>
      <c r="B32" s="314"/>
    </row>
    <row r="33" spans="1:16">
      <c r="A33" s="304">
        <f t="shared" si="0"/>
        <v>27</v>
      </c>
      <c r="B33" s="323" t="s">
        <v>46</v>
      </c>
    </row>
    <row r="34" spans="1:16">
      <c r="A34" s="304">
        <f t="shared" si="0"/>
        <v>28</v>
      </c>
      <c r="B34" s="303" t="s">
        <v>77</v>
      </c>
      <c r="C34" s="312">
        <f>'Ratebase Summary-GRC Compliance'!E161</f>
        <v>582841970.48999989</v>
      </c>
      <c r="D34" s="312">
        <f>'Ratebase Summary-GRC Compliance'!F161</f>
        <v>285241956.64519405</v>
      </c>
      <c r="E34" s="312">
        <f>'Ratebase Summary-GRC Compliance'!G161</f>
        <v>64570036.957191288</v>
      </c>
      <c r="F34" s="312">
        <f>'Ratebase Summary-GRC Compliance'!H161</f>
        <v>71573678.682412505</v>
      </c>
      <c r="G34" s="312">
        <f>'Ratebase Summary-GRC Compliance'!I161</f>
        <v>47960386.42384474</v>
      </c>
      <c r="H34" s="312">
        <f>'Ratebase Summary-GRC Compliance'!J161</f>
        <v>33043739.754995074</v>
      </c>
      <c r="I34" s="312">
        <f>'Ratebase Summary-GRC Compliance'!K161</f>
        <v>17599964.610347219</v>
      </c>
      <c r="J34" s="312">
        <f>'Ratebase Summary-GRC Compliance'!L161</f>
        <v>12964453.863356486</v>
      </c>
      <c r="K34" s="312">
        <f>'Ratebase Summary-GRC Compliance'!M161</f>
        <v>44387745.311653435</v>
      </c>
      <c r="L34" s="312">
        <f>'Ratebase Summary-GRC Compliance'!N161</f>
        <v>1994122.6333618714</v>
      </c>
      <c r="M34" s="312">
        <f>'Ratebase Summary-GRC Compliance'!O161</f>
        <v>3505885.6076431838</v>
      </c>
    </row>
    <row r="35" spans="1:16">
      <c r="A35" s="304">
        <f t="shared" si="0"/>
        <v>29</v>
      </c>
      <c r="B35" s="314" t="s">
        <v>4</v>
      </c>
      <c r="C35" s="315">
        <f>'Ratebase Summary-GRC Compliance'!E164</f>
        <v>-171404863.2700001</v>
      </c>
      <c r="D35" s="315">
        <f>'Ratebase Summary-GRC Compliance'!F164</f>
        <v>-83885274.31635201</v>
      </c>
      <c r="E35" s="315">
        <f>'Ratebase Summary-GRC Compliance'!G164</f>
        <v>-18989055.209393367</v>
      </c>
      <c r="F35" s="315">
        <f>'Ratebase Summary-GRC Compliance'!H164</f>
        <v>-21048718.5711351</v>
      </c>
      <c r="G35" s="315">
        <f>'Ratebase Summary-GRC Compliance'!I164</f>
        <v>-14104412.334005935</v>
      </c>
      <c r="H35" s="315">
        <f>'Ratebase Summary-GRC Compliance'!J164</f>
        <v>-9717655.8679752387</v>
      </c>
      <c r="I35" s="315">
        <f>'Ratebase Summary-GRC Compliance'!K164</f>
        <v>-5175879.0209586769</v>
      </c>
      <c r="J35" s="315">
        <f>'Ratebase Summary-GRC Compliance'!L164</f>
        <v>-3812646.5737370402</v>
      </c>
      <c r="K35" s="315">
        <f>'Ratebase Summary-GRC Compliance'!M164</f>
        <v>-13053753.506479995</v>
      </c>
      <c r="L35" s="315">
        <f>'Ratebase Summary-GRC Compliance'!N164</f>
        <v>-586440.8100666604</v>
      </c>
      <c r="M35" s="315">
        <f>'Ratebase Summary-GRC Compliance'!O164</f>
        <v>-1031027.059896078</v>
      </c>
    </row>
    <row r="36" spans="1:16">
      <c r="A36" s="304">
        <f t="shared" si="0"/>
        <v>30</v>
      </c>
      <c r="B36" s="303" t="s">
        <v>5</v>
      </c>
      <c r="C36" s="312">
        <f>SUM(C34:C35)</f>
        <v>411437107.21999979</v>
      </c>
      <c r="D36" s="312">
        <f t="shared" ref="D36" si="16">SUM(D34:D35)</f>
        <v>201356682.32884204</v>
      </c>
      <c r="E36" s="312">
        <f t="shared" ref="E36" si="17">SUM(E34:E35)</f>
        <v>45580981.747797921</v>
      </c>
      <c r="F36" s="312">
        <f t="shared" ref="F36" si="18">SUM(F34:F35)</f>
        <v>50524960.111277401</v>
      </c>
      <c r="G36" s="312">
        <f t="shared" ref="G36" si="19">SUM(G34:G35)</f>
        <v>33855974.089838803</v>
      </c>
      <c r="H36" s="312">
        <f t="shared" ref="H36" si="20">SUM(H34:H35)</f>
        <v>23326083.887019835</v>
      </c>
      <c r="I36" s="312">
        <f t="shared" ref="I36" si="21">SUM(I34:I35)</f>
        <v>12424085.589388542</v>
      </c>
      <c r="J36" s="312">
        <f t="shared" ref="J36" si="22">SUM(J34:J35)</f>
        <v>9151807.2896194458</v>
      </c>
      <c r="K36" s="312">
        <f t="shared" ref="K36" si="23">SUM(K34:K35)</f>
        <v>31333991.805173442</v>
      </c>
      <c r="L36" s="312">
        <f t="shared" ref="L36" si="24">SUM(L34:L35)</f>
        <v>1407681.823295211</v>
      </c>
      <c r="M36" s="312">
        <f t="shared" ref="M36" si="25">SUM(M34:M35)</f>
        <v>2474858.5477471058</v>
      </c>
    </row>
    <row r="37" spans="1:16">
      <c r="A37" s="304">
        <f t="shared" si="0"/>
        <v>31</v>
      </c>
      <c r="B37" s="304" t="s">
        <v>74</v>
      </c>
      <c r="C37" s="316">
        <f>C36/$C$36</f>
        <v>1</v>
      </c>
      <c r="D37" s="316">
        <f>D36/$C$36</f>
        <v>0.48939844947231387</v>
      </c>
      <c r="E37" s="316">
        <f t="shared" ref="E37:M37" si="26">E36/$C$36</f>
        <v>0.11078480999387663</v>
      </c>
      <c r="F37" s="316">
        <f t="shared" si="26"/>
        <v>0.12280117477167943</v>
      </c>
      <c r="G37" s="316">
        <f t="shared" si="26"/>
        <v>8.2287118725379457E-2</v>
      </c>
      <c r="H37" s="316">
        <f t="shared" si="26"/>
        <v>5.669416656321942E-2</v>
      </c>
      <c r="I37" s="316">
        <f t="shared" si="26"/>
        <v>3.0196803767495992E-2</v>
      </c>
      <c r="J37" s="316">
        <f t="shared" si="26"/>
        <v>2.2243514571294799E-2</v>
      </c>
      <c r="K37" s="316">
        <f t="shared" si="26"/>
        <v>7.615742784332484E-2</v>
      </c>
      <c r="L37" s="316">
        <f t="shared" si="26"/>
        <v>3.421377893711732E-3</v>
      </c>
      <c r="M37" s="316">
        <f t="shared" si="26"/>
        <v>6.0151563977037508E-3</v>
      </c>
    </row>
    <row r="38" spans="1:16">
      <c r="A38" s="304">
        <f t="shared" si="0"/>
        <v>32</v>
      </c>
      <c r="B38" s="303" t="s">
        <v>353</v>
      </c>
      <c r="C38" s="321">
        <f>F12</f>
        <v>6076780.2981113549</v>
      </c>
      <c r="D38" s="312">
        <f>$C$38*D37</f>
        <v>2973966.8556796024</v>
      </c>
      <c r="E38" s="312">
        <f t="shared" ref="E38:M38" si="27">$C$38*E37</f>
        <v>673214.95070079947</v>
      </c>
      <c r="F38" s="312">
        <f t="shared" si="27"/>
        <v>746235.7594374707</v>
      </c>
      <c r="G38" s="312">
        <f t="shared" si="27"/>
        <v>500040.74185873586</v>
      </c>
      <c r="H38" s="312">
        <f t="shared" si="27"/>
        <v>344517.99438921531</v>
      </c>
      <c r="I38" s="312">
        <f t="shared" si="27"/>
        <v>183499.34220025438</v>
      </c>
      <c r="J38" s="312">
        <f t="shared" si="27"/>
        <v>135168.95110759707</v>
      </c>
      <c r="K38" s="312">
        <f t="shared" si="27"/>
        <v>462791.95707315352</v>
      </c>
      <c r="L38" s="312">
        <f t="shared" si="27"/>
        <v>20790.961776901178</v>
      </c>
      <c r="M38" s="312">
        <f t="shared" si="27"/>
        <v>36552.783887624624</v>
      </c>
    </row>
    <row r="39" spans="1:16">
      <c r="A39" s="304">
        <f t="shared" si="0"/>
        <v>33</v>
      </c>
    </row>
    <row r="40" spans="1:16" ht="13.5" thickBot="1">
      <c r="A40" s="304">
        <f t="shared" si="0"/>
        <v>34</v>
      </c>
      <c r="B40" s="330" t="s">
        <v>356</v>
      </c>
      <c r="C40" s="325">
        <f t="shared" ref="C40:M40" si="28">C22+C30+C38</f>
        <v>52775723.339309976</v>
      </c>
      <c r="D40" s="326">
        <f t="shared" si="28"/>
        <v>33149896.000710089</v>
      </c>
      <c r="E40" s="326">
        <f t="shared" si="28"/>
        <v>6550856.2813771125</v>
      </c>
      <c r="F40" s="326">
        <f t="shared" si="28"/>
        <v>5265384.5378416767</v>
      </c>
      <c r="G40" s="326">
        <f t="shared" si="28"/>
        <v>2502362.995291146</v>
      </c>
      <c r="H40" s="326">
        <f t="shared" si="28"/>
        <v>2487519.1211774866</v>
      </c>
      <c r="I40" s="326">
        <f t="shared" si="28"/>
        <v>787694.67414035485</v>
      </c>
      <c r="J40" s="326">
        <f t="shared" si="28"/>
        <v>351011.99877091951</v>
      </c>
      <c r="K40" s="326">
        <f t="shared" si="28"/>
        <v>589857.76947553351</v>
      </c>
      <c r="L40" s="326">
        <f t="shared" si="28"/>
        <v>1014585.0283075927</v>
      </c>
      <c r="M40" s="326">
        <f t="shared" si="28"/>
        <v>76554.932218072237</v>
      </c>
      <c r="O40" s="322"/>
    </row>
    <row r="41" spans="1:16" ht="13.5" thickTop="1">
      <c r="A41" s="304">
        <f t="shared" si="0"/>
        <v>35</v>
      </c>
      <c r="B41" s="303" t="s">
        <v>604</v>
      </c>
      <c r="D41" s="315">
        <f>'Company Allocation of Proceeds'!I34</f>
        <v>33164734.139871296</v>
      </c>
      <c r="E41" s="315">
        <f>'Company Allocation of Proceeds'!J34</f>
        <v>6555992.1966490224</v>
      </c>
      <c r="F41" s="315">
        <f>'Company Allocation of Proceeds'!K34</f>
        <v>5262939.8818881419</v>
      </c>
      <c r="G41" s="315">
        <f>'Company Allocation of Proceeds'!L34</f>
        <v>2488916.6792007494</v>
      </c>
      <c r="H41" s="315">
        <f>'Company Allocation of Proceeds'!M34</f>
        <v>2487972.7236607396</v>
      </c>
      <c r="I41" s="315">
        <f>'Company Allocation of Proceeds'!N34</f>
        <v>779469.43138310441</v>
      </c>
      <c r="J41" s="315">
        <f>'Company Allocation of Proceeds'!O34</f>
        <v>342725.63252220961</v>
      </c>
      <c r="K41" s="315">
        <f>'Company Allocation of Proceeds'!P34</f>
        <v>593008.04035318794</v>
      </c>
      <c r="L41" s="315">
        <f>'Company Allocation of Proceeds'!Q34</f>
        <v>1023122.48404832</v>
      </c>
      <c r="M41" s="315">
        <f>'Company Allocation of Proceeds'!R34</f>
        <v>76842.129733220121</v>
      </c>
      <c r="O41" s="322"/>
    </row>
    <row r="42" spans="1:16">
      <c r="A42" s="304">
        <f t="shared" si="0"/>
        <v>36</v>
      </c>
      <c r="B42" s="303" t="s">
        <v>603</v>
      </c>
      <c r="D42" s="312">
        <f>D40-D41</f>
        <v>-14838.139161206782</v>
      </c>
      <c r="E42" s="312">
        <f t="shared" ref="E42:M42" si="29">E40-E41</f>
        <v>-5135.9152719099075</v>
      </c>
      <c r="F42" s="312">
        <f t="shared" si="29"/>
        <v>2444.6559535348788</v>
      </c>
      <c r="G42" s="312">
        <f t="shared" si="29"/>
        <v>13446.316090396605</v>
      </c>
      <c r="H42" s="312">
        <f t="shared" si="29"/>
        <v>-453.60248325299472</v>
      </c>
      <c r="I42" s="312">
        <f t="shared" si="29"/>
        <v>8225.2427572504384</v>
      </c>
      <c r="J42" s="312">
        <f t="shared" si="29"/>
        <v>8286.3662487099064</v>
      </c>
      <c r="K42" s="312">
        <f t="shared" si="29"/>
        <v>-3150.2708776544314</v>
      </c>
      <c r="L42" s="312">
        <f t="shared" si="29"/>
        <v>-8537.4557407272514</v>
      </c>
      <c r="M42" s="312">
        <f t="shared" si="29"/>
        <v>-287.19751514788368</v>
      </c>
      <c r="O42" s="322"/>
    </row>
    <row r="43" spans="1:16">
      <c r="A43" s="304">
        <f t="shared" si="0"/>
        <v>37</v>
      </c>
      <c r="D43" s="322"/>
    </row>
    <row r="44" spans="1:16">
      <c r="A44" s="304">
        <f t="shared" si="0"/>
        <v>38</v>
      </c>
      <c r="B44" s="303" t="s">
        <v>361</v>
      </c>
      <c r="D44" s="316">
        <f>D40/($C$40-$M$40)</f>
        <v>0.62904021074171257</v>
      </c>
      <c r="E44" s="316">
        <f t="shared" ref="E44:L44" si="30">E40/($C$40-$M$40)</f>
        <v>0.12430663479872943</v>
      </c>
      <c r="F44" s="316">
        <f t="shared" si="30"/>
        <v>9.9913996690943918E-2</v>
      </c>
      <c r="G44" s="316">
        <f t="shared" si="30"/>
        <v>4.7483918075534468E-2</v>
      </c>
      <c r="H44" s="316">
        <f t="shared" si="30"/>
        <v>4.7202246190335195E-2</v>
      </c>
      <c r="I44" s="316">
        <f t="shared" si="30"/>
        <v>1.4947003870261303E-2</v>
      </c>
      <c r="J44" s="316">
        <f t="shared" si="30"/>
        <v>6.6606743404262654E-3</v>
      </c>
      <c r="K44" s="316">
        <f t="shared" si="30"/>
        <v>1.1192923670426541E-2</v>
      </c>
      <c r="L44" s="316">
        <f t="shared" si="30"/>
        <v>1.9252391621630536E-2</v>
      </c>
      <c r="O44" s="317">
        <f>SUM(D44:N44)</f>
        <v>1.0000000000000002</v>
      </c>
    </row>
    <row r="45" spans="1:16">
      <c r="A45" s="304">
        <f t="shared" si="0"/>
        <v>39</v>
      </c>
      <c r="B45" s="303" t="s">
        <v>362</v>
      </c>
      <c r="D45" s="312">
        <f t="shared" ref="D45:L45" si="31">D44*$M$40</f>
        <v>48156.130695773682</v>
      </c>
      <c r="E45" s="312">
        <f t="shared" si="31"/>
        <v>9516.2860012733909</v>
      </c>
      <c r="F45" s="312">
        <f t="shared" si="31"/>
        <v>7648.9092443119052</v>
      </c>
      <c r="G45" s="312">
        <f t="shared" si="31"/>
        <v>3635.1281297210362</v>
      </c>
      <c r="H45" s="312">
        <f t="shared" si="31"/>
        <v>3613.5647576418692</v>
      </c>
      <c r="I45" s="312">
        <f t="shared" si="31"/>
        <v>1144.2668681511175</v>
      </c>
      <c r="J45" s="312">
        <f t="shared" si="31"/>
        <v>509.90747265798575</v>
      </c>
      <c r="K45" s="312">
        <f t="shared" si="31"/>
        <v>856.87351291156017</v>
      </c>
      <c r="L45" s="312">
        <f t="shared" si="31"/>
        <v>1473.8655356297074</v>
      </c>
      <c r="O45" s="312">
        <f>SUM(D45:N45)</f>
        <v>76554.932218072252</v>
      </c>
      <c r="P45" s="312">
        <f>O45-M40</f>
        <v>0</v>
      </c>
    </row>
    <row r="46" spans="1:16" ht="14.25" thickBot="1">
      <c r="A46" s="304">
        <f t="shared" si="0"/>
        <v>40</v>
      </c>
      <c r="B46" s="324" t="s">
        <v>363</v>
      </c>
      <c r="C46" s="328">
        <f>SUM(D46:M46)</f>
        <v>52775723.339309976</v>
      </c>
      <c r="D46" s="329">
        <f t="shared" ref="D46:L46" si="32">D40+D45</f>
        <v>33198052.131405864</v>
      </c>
      <c r="E46" s="329">
        <f t="shared" si="32"/>
        <v>6560372.5673783859</v>
      </c>
      <c r="F46" s="329">
        <f t="shared" si="32"/>
        <v>5273033.4470859887</v>
      </c>
      <c r="G46" s="329">
        <f t="shared" si="32"/>
        <v>2505998.1234208671</v>
      </c>
      <c r="H46" s="329">
        <f t="shared" si="32"/>
        <v>2491132.6859351285</v>
      </c>
      <c r="I46" s="329">
        <f t="shared" si="32"/>
        <v>788838.94100850599</v>
      </c>
      <c r="J46" s="329">
        <f t="shared" si="32"/>
        <v>351521.90624357748</v>
      </c>
      <c r="K46" s="329">
        <f t="shared" si="32"/>
        <v>590714.64298844512</v>
      </c>
      <c r="L46" s="329">
        <f t="shared" si="32"/>
        <v>1016058.8938432224</v>
      </c>
      <c r="M46" s="329">
        <v>0</v>
      </c>
      <c r="O46" s="312">
        <f>SUM(D46:N46)</f>
        <v>52775723.339309976</v>
      </c>
      <c r="P46" s="312">
        <f>O46-C40</f>
        <v>0</v>
      </c>
    </row>
    <row r="47" spans="1:16" ht="13.5" thickTop="1">
      <c r="A47" s="304">
        <f t="shared" si="0"/>
        <v>41</v>
      </c>
      <c r="B47" s="303" t="s">
        <v>603</v>
      </c>
      <c r="D47" s="312">
        <f>D46-D41</f>
        <v>33317.991534568369</v>
      </c>
      <c r="E47" s="312">
        <f t="shared" ref="E47:M47" si="33">E46-E41</f>
        <v>4380.3707293635234</v>
      </c>
      <c r="F47" s="312">
        <f t="shared" si="33"/>
        <v>10093.565197846852</v>
      </c>
      <c r="G47" s="312">
        <f t="shared" si="33"/>
        <v>17081.444220117759</v>
      </c>
      <c r="H47" s="312">
        <f t="shared" si="33"/>
        <v>3159.9622743888758</v>
      </c>
      <c r="I47" s="312">
        <f t="shared" si="33"/>
        <v>9369.5096254015807</v>
      </c>
      <c r="J47" s="312">
        <f t="shared" si="33"/>
        <v>8796.2737213678774</v>
      </c>
      <c r="K47" s="312">
        <f t="shared" si="33"/>
        <v>-2293.3973647428211</v>
      </c>
      <c r="L47" s="312">
        <f t="shared" si="33"/>
        <v>-7063.590205097571</v>
      </c>
      <c r="M47" s="312">
        <f t="shared" si="33"/>
        <v>-76842.129733220121</v>
      </c>
    </row>
    <row r="49" spans="4:13">
      <c r="D49" s="316"/>
      <c r="E49" s="316"/>
      <c r="F49" s="316"/>
      <c r="G49" s="316"/>
      <c r="H49" s="316"/>
      <c r="I49" s="316"/>
      <c r="J49" s="316"/>
      <c r="K49" s="316"/>
      <c r="L49" s="316"/>
      <c r="M49" s="316"/>
    </row>
    <row r="50" spans="4:13">
      <c r="D50" s="322"/>
    </row>
    <row r="51" spans="4:13">
      <c r="D51" s="322"/>
    </row>
  </sheetData>
  <sheetProtection password="E6B6" sheet="1" objects="1" scenarios="1"/>
  <mergeCells count="6">
    <mergeCell ref="C14:M14"/>
    <mergeCell ref="C5:F5"/>
    <mergeCell ref="A1:M1"/>
    <mergeCell ref="A2:M2"/>
    <mergeCell ref="A3:M3"/>
    <mergeCell ref="A4:M4"/>
  </mergeCells>
  <pageMargins left="0.2" right="0.2" top="1" bottom="1" header="0.3" footer="0.3"/>
  <pageSetup scale="61" fitToHeight="0" orientation="landscape" r:id="rId1"/>
  <headerFooter>
    <oddFooter xml:space="preserve">&amp;LTestimony of Christopher T. Mickelson
Docket UE-132027&amp;RExhibit No. ___ (CTM-2)
&amp;A
Page &amp;P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1"/>
  <sheetViews>
    <sheetView topLeftCell="A27" workbookViewId="0">
      <selection activeCell="G20" sqref="G20"/>
    </sheetView>
  </sheetViews>
  <sheetFormatPr defaultColWidth="9.140625" defaultRowHeight="12.75"/>
  <cols>
    <col min="1" max="1" width="6" style="267" customWidth="1"/>
    <col min="2" max="2" width="64.7109375" style="265" bestFit="1" customWidth="1"/>
    <col min="3" max="3" width="14.28515625" style="265" bestFit="1" customWidth="1"/>
    <col min="4" max="5" width="15.5703125" style="265" bestFit="1" customWidth="1"/>
    <col min="6" max="6" width="10.7109375" style="265" bestFit="1" customWidth="1"/>
    <col min="7" max="7" width="17.5703125" style="265" bestFit="1" customWidth="1"/>
    <col min="8" max="16384" width="9.140625" style="265"/>
  </cols>
  <sheetData>
    <row r="1" spans="1:9">
      <c r="A1" s="264" t="s">
        <v>286</v>
      </c>
      <c r="C1" s="266"/>
      <c r="E1" s="266"/>
      <c r="G1" s="266"/>
      <c r="H1" s="266"/>
      <c r="I1" s="266"/>
    </row>
    <row r="2" spans="1:9">
      <c r="A2" s="264" t="s">
        <v>567</v>
      </c>
      <c r="C2" s="266"/>
      <c r="E2" s="266"/>
      <c r="G2" s="266"/>
      <c r="H2" s="266"/>
      <c r="I2" s="266"/>
    </row>
    <row r="3" spans="1:9">
      <c r="A3" s="264" t="s">
        <v>568</v>
      </c>
      <c r="C3" s="266"/>
      <c r="E3" s="266"/>
      <c r="G3" s="266"/>
      <c r="H3" s="266"/>
      <c r="I3" s="266"/>
    </row>
    <row r="4" spans="1:9">
      <c r="H4" s="266"/>
      <c r="I4" s="266"/>
    </row>
    <row r="5" spans="1:9" s="268" customFormat="1" ht="38.25">
      <c r="E5" s="269" t="s">
        <v>569</v>
      </c>
      <c r="F5" s="269"/>
      <c r="G5" s="269" t="s">
        <v>570</v>
      </c>
    </row>
    <row r="6" spans="1:9" s="268" customFormat="1" ht="25.5">
      <c r="A6" s="270" t="s">
        <v>43</v>
      </c>
      <c r="B6" s="270" t="s">
        <v>44</v>
      </c>
      <c r="C6" s="270" t="s">
        <v>571</v>
      </c>
      <c r="D6" s="270" t="s">
        <v>572</v>
      </c>
      <c r="E6" s="270" t="s">
        <v>572</v>
      </c>
      <c r="F6" s="270" t="s">
        <v>573</v>
      </c>
      <c r="G6" s="270" t="s">
        <v>572</v>
      </c>
    </row>
    <row r="7" spans="1:9" s="272" customFormat="1">
      <c r="A7" s="271"/>
      <c r="B7" s="271" t="s">
        <v>58</v>
      </c>
      <c r="C7" s="271" t="s">
        <v>59</v>
      </c>
      <c r="D7" s="271" t="s">
        <v>60</v>
      </c>
      <c r="E7" s="271" t="s">
        <v>61</v>
      </c>
      <c r="F7" s="271" t="s">
        <v>574</v>
      </c>
      <c r="G7" s="271" t="s">
        <v>575</v>
      </c>
    </row>
    <row r="8" spans="1:9">
      <c r="A8" s="267">
        <v>1</v>
      </c>
    </row>
    <row r="9" spans="1:9">
      <c r="A9" s="267">
        <f t="shared" ref="A9:A43" si="0">A8+1</f>
        <v>2</v>
      </c>
      <c r="B9" s="265" t="s">
        <v>576</v>
      </c>
      <c r="C9" s="265" t="s">
        <v>577</v>
      </c>
      <c r="D9" s="273">
        <v>372335049.88542497</v>
      </c>
      <c r="E9" s="273">
        <v>364899554.60635149</v>
      </c>
    </row>
    <row r="10" spans="1:9">
      <c r="A10" s="267">
        <f t="shared" si="0"/>
        <v>3</v>
      </c>
    </row>
    <row r="11" spans="1:9">
      <c r="A11" s="267">
        <f t="shared" si="0"/>
        <v>4</v>
      </c>
      <c r="B11" s="265" t="s">
        <v>578</v>
      </c>
      <c r="C11" s="265" t="s">
        <v>579</v>
      </c>
      <c r="D11" s="274">
        <v>959515</v>
      </c>
      <c r="E11" s="274">
        <v>944291.5</v>
      </c>
    </row>
    <row r="12" spans="1:9">
      <c r="A12" s="267">
        <f t="shared" si="0"/>
        <v>5</v>
      </c>
      <c r="B12" s="273"/>
      <c r="C12" s="273"/>
      <c r="D12" s="273"/>
      <c r="E12" s="273"/>
      <c r="F12" s="273"/>
    </row>
    <row r="13" spans="1:9">
      <c r="A13" s="267">
        <f t="shared" si="0"/>
        <v>6</v>
      </c>
      <c r="B13" s="273" t="s">
        <v>580</v>
      </c>
      <c r="C13" s="273" t="str">
        <f>"("&amp;A9&amp;") / ("&amp;A11&amp;")"</f>
        <v>(2) / (4)</v>
      </c>
      <c r="D13" s="273">
        <v>388.05</v>
      </c>
      <c r="E13" s="273">
        <v>386.43</v>
      </c>
      <c r="F13" s="273"/>
      <c r="G13" s="273"/>
    </row>
    <row r="14" spans="1:9">
      <c r="A14" s="267">
        <f t="shared" si="0"/>
        <v>7</v>
      </c>
      <c r="B14" s="273"/>
      <c r="C14" s="273"/>
      <c r="D14" s="273"/>
      <c r="E14" s="273"/>
      <c r="F14" s="273"/>
      <c r="G14" s="273"/>
    </row>
    <row r="15" spans="1:9">
      <c r="A15" s="267">
        <f t="shared" si="0"/>
        <v>8</v>
      </c>
      <c r="B15" s="273" t="s">
        <v>581</v>
      </c>
      <c r="C15" s="273"/>
      <c r="D15" s="273"/>
      <c r="E15" s="273"/>
      <c r="F15" s="273"/>
      <c r="G15" s="273"/>
    </row>
    <row r="16" spans="1:9">
      <c r="A16" s="267">
        <f t="shared" si="0"/>
        <v>9</v>
      </c>
      <c r="B16" s="273" t="s">
        <v>582</v>
      </c>
      <c r="C16" s="273" t="s">
        <v>583</v>
      </c>
      <c r="D16" s="273">
        <v>1.03</v>
      </c>
      <c r="E16" s="273">
        <v>1.03</v>
      </c>
      <c r="F16" s="273"/>
      <c r="G16" s="273"/>
    </row>
    <row r="17" spans="1:7">
      <c r="A17" s="267">
        <f t="shared" si="0"/>
        <v>10</v>
      </c>
      <c r="B17" s="273" t="s">
        <v>584</v>
      </c>
      <c r="C17" s="273" t="s">
        <v>583</v>
      </c>
      <c r="D17" s="273">
        <v>1.03</v>
      </c>
      <c r="E17" s="273">
        <v>1.03</v>
      </c>
      <c r="F17" s="273"/>
      <c r="G17" s="273"/>
    </row>
    <row r="18" spans="1:7">
      <c r="A18" s="267">
        <f t="shared" si="0"/>
        <v>11</v>
      </c>
      <c r="B18" s="273" t="s">
        <v>585</v>
      </c>
      <c r="C18" s="273" t="s">
        <v>583</v>
      </c>
      <c r="D18" s="273">
        <v>1.03</v>
      </c>
      <c r="E18" s="273">
        <v>1.03</v>
      </c>
      <c r="F18" s="273"/>
      <c r="G18" s="273"/>
    </row>
    <row r="19" spans="1:7">
      <c r="A19" s="267">
        <f t="shared" si="0"/>
        <v>12</v>
      </c>
      <c r="B19" s="273" t="s">
        <v>586</v>
      </c>
      <c r="C19" s="273" t="s">
        <v>583</v>
      </c>
      <c r="D19" s="273">
        <v>1.03</v>
      </c>
      <c r="E19" s="273">
        <v>1.03</v>
      </c>
      <c r="F19" s="273"/>
      <c r="G19" s="273"/>
    </row>
    <row r="20" spans="1:7">
      <c r="A20" s="267">
        <f t="shared" si="0"/>
        <v>13</v>
      </c>
      <c r="B20" s="273" t="s">
        <v>587</v>
      </c>
      <c r="C20" s="273" t="s">
        <v>583</v>
      </c>
      <c r="D20" s="273">
        <v>1.03</v>
      </c>
      <c r="E20" s="273">
        <v>1.03</v>
      </c>
      <c r="F20" s="273"/>
      <c r="G20" s="273"/>
    </row>
    <row r="21" spans="1:7">
      <c r="A21" s="267">
        <f t="shared" si="0"/>
        <v>14</v>
      </c>
      <c r="B21" s="273"/>
      <c r="C21" s="273"/>
      <c r="D21" s="273"/>
      <c r="E21" s="273"/>
      <c r="F21" s="273"/>
      <c r="G21" s="273"/>
    </row>
    <row r="22" spans="1:7">
      <c r="A22" s="267">
        <f t="shared" si="0"/>
        <v>15</v>
      </c>
      <c r="B22" s="273" t="s">
        <v>588</v>
      </c>
      <c r="C22" s="273"/>
      <c r="D22" s="273"/>
      <c r="E22" s="273"/>
      <c r="F22" s="273"/>
      <c r="G22" s="273"/>
    </row>
    <row r="23" spans="1:7">
      <c r="A23" s="267">
        <f t="shared" si="0"/>
        <v>16</v>
      </c>
      <c r="B23" s="273" t="s">
        <v>582</v>
      </c>
      <c r="C23" s="273" t="str">
        <f>"("&amp;A13&amp;") x ("&amp;A16&amp;")"</f>
        <v>(6) x (9)</v>
      </c>
      <c r="D23" s="273">
        <v>399.69</v>
      </c>
      <c r="E23" s="273">
        <v>398.02</v>
      </c>
      <c r="F23" s="273"/>
      <c r="G23" s="273"/>
    </row>
    <row r="24" spans="1:7">
      <c r="A24" s="267">
        <f t="shared" si="0"/>
        <v>17</v>
      </c>
      <c r="B24" s="273" t="s">
        <v>584</v>
      </c>
      <c r="C24" s="273" t="str">
        <f>"("&amp;A23&amp;") x ("&amp;A17&amp;")"</f>
        <v>(16) x (10)</v>
      </c>
      <c r="D24" s="273">
        <v>411.68</v>
      </c>
      <c r="E24" s="273">
        <v>409.96</v>
      </c>
      <c r="F24" s="273"/>
      <c r="G24" s="273"/>
    </row>
    <row r="25" spans="1:7">
      <c r="A25" s="267">
        <f t="shared" si="0"/>
        <v>18</v>
      </c>
      <c r="B25" s="273" t="s">
        <v>585</v>
      </c>
      <c r="C25" s="273" t="str">
        <f t="shared" ref="C25:C27" si="1">"("&amp;A24&amp;") x ("&amp;A18&amp;")"</f>
        <v>(17) x (11)</v>
      </c>
      <c r="D25" s="273">
        <v>424.03</v>
      </c>
      <c r="E25" s="273">
        <v>422.26</v>
      </c>
      <c r="F25" s="273"/>
      <c r="G25" s="273"/>
    </row>
    <row r="26" spans="1:7">
      <c r="A26" s="267">
        <f t="shared" si="0"/>
        <v>19</v>
      </c>
      <c r="B26" s="273" t="s">
        <v>586</v>
      </c>
      <c r="C26" s="273" t="str">
        <f t="shared" si="1"/>
        <v>(18) x (12)</v>
      </c>
      <c r="D26" s="273">
        <v>436.75</v>
      </c>
      <c r="E26" s="273">
        <v>434.93</v>
      </c>
      <c r="F26" s="273"/>
      <c r="G26" s="273"/>
    </row>
    <row r="27" spans="1:7">
      <c r="A27" s="267">
        <f t="shared" si="0"/>
        <v>20</v>
      </c>
      <c r="B27" s="273" t="s">
        <v>587</v>
      </c>
      <c r="C27" s="273" t="str">
        <f t="shared" si="1"/>
        <v>(19) x (13)</v>
      </c>
      <c r="D27" s="273">
        <v>449.85</v>
      </c>
      <c r="E27" s="273">
        <v>447.98</v>
      </c>
      <c r="F27" s="273"/>
      <c r="G27" s="273"/>
    </row>
    <row r="28" spans="1:7">
      <c r="A28" s="267">
        <f t="shared" si="0"/>
        <v>21</v>
      </c>
      <c r="B28" s="273"/>
      <c r="C28" s="273"/>
      <c r="D28" s="273"/>
      <c r="E28" s="273"/>
      <c r="F28" s="273"/>
      <c r="G28" s="273"/>
    </row>
    <row r="29" spans="1:7">
      <c r="A29" s="267">
        <f t="shared" si="0"/>
        <v>22</v>
      </c>
      <c r="B29" s="273" t="s">
        <v>589</v>
      </c>
      <c r="C29" s="273" t="s">
        <v>577</v>
      </c>
      <c r="D29" s="273">
        <v>93020381.989999995</v>
      </c>
      <c r="E29" s="273">
        <v>91426872.090000004</v>
      </c>
      <c r="F29" s="273"/>
      <c r="G29" s="273"/>
    </row>
    <row r="30" spans="1:7">
      <c r="A30" s="267">
        <f t="shared" si="0"/>
        <v>23</v>
      </c>
      <c r="B30" s="273"/>
      <c r="C30" s="273"/>
      <c r="D30" s="273"/>
      <c r="E30" s="273"/>
      <c r="F30" s="273"/>
      <c r="G30" s="273"/>
    </row>
    <row r="31" spans="1:7">
      <c r="A31" s="267">
        <f t="shared" si="0"/>
        <v>24</v>
      </c>
      <c r="B31" s="275" t="s">
        <v>590</v>
      </c>
      <c r="C31" s="275" t="str">
        <f>"("&amp;A29&amp;") / ("&amp;A11&amp;")"</f>
        <v>(22) / (4)</v>
      </c>
      <c r="D31" s="275">
        <v>96.95</v>
      </c>
      <c r="E31" s="275">
        <v>96.82</v>
      </c>
      <c r="F31" s="275"/>
      <c r="G31" s="275"/>
    </row>
    <row r="32" spans="1:7">
      <c r="A32" s="267">
        <f t="shared" si="0"/>
        <v>25</v>
      </c>
      <c r="B32" s="275"/>
      <c r="C32" s="275"/>
      <c r="D32" s="275"/>
      <c r="E32" s="275"/>
      <c r="F32" s="275"/>
      <c r="G32" s="275"/>
    </row>
    <row r="33" spans="1:8">
      <c r="A33" s="267">
        <f t="shared" si="0"/>
        <v>26</v>
      </c>
      <c r="B33" s="275" t="s">
        <v>591</v>
      </c>
      <c r="C33" s="275"/>
      <c r="D33" s="275"/>
      <c r="E33" s="275"/>
      <c r="F33" s="275"/>
      <c r="G33" s="275"/>
    </row>
    <row r="34" spans="1:8">
      <c r="A34" s="267">
        <f t="shared" si="0"/>
        <v>27</v>
      </c>
      <c r="B34" s="275" t="s">
        <v>582</v>
      </c>
      <c r="C34" s="275" t="str">
        <f>"("&amp;A23&amp;") - ("&amp;A$31&amp;")"</f>
        <v>(16) - (24)</v>
      </c>
      <c r="D34" s="275">
        <v>302.74</v>
      </c>
      <c r="E34" s="275">
        <v>301.2</v>
      </c>
      <c r="F34" s="275">
        <f>D34-E34</f>
        <v>1.5400000000000205</v>
      </c>
      <c r="G34" s="275">
        <f>F34*$E$11</f>
        <v>1454208.9100000192</v>
      </c>
      <c r="H34" s="276"/>
    </row>
    <row r="35" spans="1:8">
      <c r="A35" s="267">
        <f t="shared" si="0"/>
        <v>28</v>
      </c>
      <c r="B35" s="275" t="s">
        <v>584</v>
      </c>
      <c r="C35" s="275" t="str">
        <f t="shared" ref="C35:C38" si="2">"("&amp;A24&amp;") - ("&amp;A$31&amp;")"</f>
        <v>(17) - (24)</v>
      </c>
      <c r="D35" s="275">
        <v>314.73</v>
      </c>
      <c r="E35" s="275">
        <v>313.14</v>
      </c>
      <c r="F35" s="275">
        <f t="shared" ref="F35:F38" si="3">D35-E35</f>
        <v>1.5900000000000318</v>
      </c>
      <c r="G35" s="275">
        <f t="shared" ref="G35:G38" si="4">F35*$E$11</f>
        <v>1501423.4850000301</v>
      </c>
      <c r="H35" s="276"/>
    </row>
    <row r="36" spans="1:8">
      <c r="A36" s="267">
        <f t="shared" si="0"/>
        <v>29</v>
      </c>
      <c r="B36" s="275" t="s">
        <v>585</v>
      </c>
      <c r="C36" s="275" t="str">
        <f t="shared" si="2"/>
        <v>(18) - (24)</v>
      </c>
      <c r="D36" s="275">
        <v>327.08</v>
      </c>
      <c r="E36" s="275">
        <v>325.44</v>
      </c>
      <c r="F36" s="275">
        <f t="shared" si="3"/>
        <v>1.6399999999999864</v>
      </c>
      <c r="G36" s="275">
        <f t="shared" si="4"/>
        <v>1548638.059999987</v>
      </c>
      <c r="H36" s="276"/>
    </row>
    <row r="37" spans="1:8">
      <c r="A37" s="267">
        <f t="shared" si="0"/>
        <v>30</v>
      </c>
      <c r="B37" s="275" t="s">
        <v>586</v>
      </c>
      <c r="C37" s="275" t="str">
        <f t="shared" si="2"/>
        <v>(19) - (24)</v>
      </c>
      <c r="D37" s="275">
        <v>339.8</v>
      </c>
      <c r="E37" s="275">
        <v>338.11</v>
      </c>
      <c r="F37" s="275">
        <f t="shared" si="3"/>
        <v>1.6899999999999977</v>
      </c>
      <c r="G37" s="275">
        <f t="shared" si="4"/>
        <v>1595852.6349999979</v>
      </c>
      <c r="H37" s="276"/>
    </row>
    <row r="38" spans="1:8">
      <c r="A38" s="267">
        <f t="shared" si="0"/>
        <v>31</v>
      </c>
      <c r="B38" s="275" t="s">
        <v>587</v>
      </c>
      <c r="C38" s="275" t="str">
        <f t="shared" si="2"/>
        <v>(20) - (24)</v>
      </c>
      <c r="D38" s="275">
        <v>352.90000000000003</v>
      </c>
      <c r="E38" s="275">
        <v>351.16</v>
      </c>
      <c r="F38" s="275">
        <f t="shared" si="3"/>
        <v>1.7400000000000091</v>
      </c>
      <c r="G38" s="275">
        <f t="shared" si="4"/>
        <v>1643067.2100000086</v>
      </c>
      <c r="H38" s="276"/>
    </row>
    <row r="39" spans="1:8">
      <c r="A39" s="267">
        <f t="shared" si="0"/>
        <v>32</v>
      </c>
      <c r="B39" s="275"/>
      <c r="C39" s="275"/>
      <c r="D39" s="275"/>
      <c r="E39" s="275"/>
      <c r="F39" s="275"/>
      <c r="G39" s="275"/>
      <c r="H39" s="276"/>
    </row>
    <row r="40" spans="1:8" ht="13.5" thickBot="1">
      <c r="A40" s="267">
        <f t="shared" si="0"/>
        <v>33</v>
      </c>
      <c r="B40" s="275" t="s">
        <v>99</v>
      </c>
      <c r="C40" s="277"/>
      <c r="D40" s="277"/>
      <c r="E40" s="277"/>
      <c r="F40" s="277"/>
      <c r="G40" s="278">
        <f>SUM(G34:G39)</f>
        <v>7743190.3000000427</v>
      </c>
      <c r="H40" s="276"/>
    </row>
    <row r="41" spans="1:8" ht="13.5" thickTop="1">
      <c r="A41" s="267">
        <f t="shared" si="0"/>
        <v>34</v>
      </c>
      <c r="B41" s="275"/>
    </row>
    <row r="42" spans="1:8">
      <c r="A42" s="267">
        <f t="shared" si="0"/>
        <v>35</v>
      </c>
      <c r="B42" s="275" t="s">
        <v>592</v>
      </c>
      <c r="C42" s="277"/>
      <c r="D42" s="277"/>
      <c r="E42" s="277"/>
      <c r="F42" s="277"/>
    </row>
    <row r="43" spans="1:8">
      <c r="A43" s="267">
        <f t="shared" si="0"/>
        <v>36</v>
      </c>
      <c r="B43" s="277"/>
      <c r="C43" s="277"/>
      <c r="D43" s="277"/>
      <c r="E43" s="277"/>
      <c r="F43" s="277"/>
    </row>
    <row r="44" spans="1:8">
      <c r="D44" s="273"/>
    </row>
    <row r="45" spans="1:8">
      <c r="D45" s="279"/>
    </row>
    <row r="47" spans="1:8">
      <c r="D47" s="273"/>
    </row>
    <row r="48" spans="1:8">
      <c r="D48" s="273"/>
    </row>
    <row r="49" spans="4:4">
      <c r="D49" s="273"/>
    </row>
    <row r="50" spans="4:4">
      <c r="D50" s="273"/>
    </row>
    <row r="51" spans="4:4">
      <c r="D51" s="273"/>
    </row>
  </sheetData>
  <printOptions horizontalCentered="1" verticalCentered="1"/>
  <pageMargins left="0.7" right="0.7" top="0.75" bottom="0.75" header="0.3" footer="0.3"/>
  <pageSetup scale="8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R139"/>
  <sheetViews>
    <sheetView zoomScaleNormal="100" workbookViewId="0">
      <selection activeCell="Q36" sqref="Q36"/>
    </sheetView>
  </sheetViews>
  <sheetFormatPr defaultColWidth="9.140625" defaultRowHeight="12.75"/>
  <cols>
    <col min="1" max="1" width="4.5703125" style="196" customWidth="1"/>
    <col min="2" max="2" width="15.5703125" style="183" customWidth="1"/>
    <col min="3" max="3" width="14.28515625" style="183" customWidth="1"/>
    <col min="4" max="4" width="4.5703125" style="184" customWidth="1"/>
    <col min="5" max="5" width="4.5703125" style="185" bestFit="1" customWidth="1"/>
    <col min="6" max="7" width="15" style="183" customWidth="1"/>
    <col min="8" max="8" width="4.5703125" style="184" bestFit="1" customWidth="1"/>
    <col min="9" max="9" width="4.5703125" style="185" bestFit="1" customWidth="1"/>
    <col min="10" max="11" width="15" style="183" customWidth="1"/>
    <col min="12" max="12" width="4.5703125" style="184" bestFit="1" customWidth="1"/>
    <col min="13" max="13" width="4.5703125" style="185" customWidth="1"/>
    <col min="14" max="14" width="16.85546875" style="183" customWidth="1"/>
    <col min="15" max="15" width="16.42578125" style="183" customWidth="1"/>
    <col min="16" max="16" width="4.5703125" style="184" customWidth="1"/>
    <col min="17" max="17" width="14" style="187" bestFit="1" customWidth="1"/>
    <col min="18" max="18" width="14.42578125" style="183" bestFit="1" customWidth="1"/>
    <col min="19" max="16384" width="9.140625" style="183"/>
  </cols>
  <sheetData>
    <row r="1" spans="1:18">
      <c r="A1" s="182" t="s">
        <v>470</v>
      </c>
      <c r="F1" s="186"/>
    </row>
    <row r="2" spans="1:18">
      <c r="A2" s="188"/>
      <c r="B2" s="189"/>
      <c r="C2" s="189"/>
      <c r="D2" s="190"/>
      <c r="E2" s="188"/>
      <c r="F2" s="189"/>
      <c r="G2" s="191"/>
      <c r="H2" s="190"/>
      <c r="I2" s="188"/>
      <c r="J2" s="189"/>
      <c r="K2" s="191"/>
      <c r="L2" s="190"/>
      <c r="M2" s="188"/>
      <c r="N2" s="189"/>
      <c r="O2" s="191"/>
      <c r="P2" s="190"/>
    </row>
    <row r="3" spans="1:18">
      <c r="A3" s="185"/>
      <c r="B3" s="290" t="s">
        <v>471</v>
      </c>
      <c r="C3" s="290"/>
      <c r="F3" s="290" t="s">
        <v>472</v>
      </c>
      <c r="G3" s="290"/>
      <c r="J3" s="290" t="s">
        <v>473</v>
      </c>
      <c r="K3" s="290"/>
      <c r="N3" s="294" t="s">
        <v>474</v>
      </c>
      <c r="O3" s="294"/>
    </row>
    <row r="4" spans="1:18">
      <c r="A4" s="192">
        <v>1</v>
      </c>
      <c r="B4" s="193">
        <v>107604469.77</v>
      </c>
      <c r="C4" s="194"/>
      <c r="D4" s="195"/>
      <c r="E4" s="196">
        <v>3</v>
      </c>
      <c r="F4" s="193">
        <v>235000</v>
      </c>
      <c r="G4" s="194">
        <v>107604469.77</v>
      </c>
      <c r="H4" s="195">
        <v>1</v>
      </c>
      <c r="I4" s="196">
        <v>9</v>
      </c>
      <c r="J4" s="193">
        <v>282999</v>
      </c>
      <c r="K4" s="194">
        <v>955855.43</v>
      </c>
      <c r="L4" s="195">
        <v>10</v>
      </c>
      <c r="M4" s="196">
        <v>7</v>
      </c>
      <c r="N4" s="193">
        <v>1096.31</v>
      </c>
      <c r="O4" s="197">
        <v>61788761.829999998</v>
      </c>
      <c r="P4" s="198">
        <v>18</v>
      </c>
    </row>
    <row r="5" spans="1:18">
      <c r="A5" s="196">
        <v>27</v>
      </c>
      <c r="B5" s="193">
        <v>150000</v>
      </c>
      <c r="C5" s="197"/>
      <c r="D5" s="198"/>
      <c r="E5" s="196">
        <v>4</v>
      </c>
      <c r="F5" s="193">
        <v>168436.98</v>
      </c>
      <c r="G5" s="197">
        <v>1916.25</v>
      </c>
      <c r="H5" s="198">
        <v>5</v>
      </c>
      <c r="I5" s="196">
        <v>12</v>
      </c>
      <c r="J5" s="193">
        <v>201647.66</v>
      </c>
      <c r="K5" s="197">
        <v>90000</v>
      </c>
      <c r="L5" s="198">
        <v>11</v>
      </c>
      <c r="M5" s="196" t="s">
        <v>475</v>
      </c>
      <c r="N5" s="193">
        <v>975982.82</v>
      </c>
      <c r="O5" s="197">
        <v>50000</v>
      </c>
      <c r="P5" s="198">
        <v>21</v>
      </c>
    </row>
    <row r="6" spans="1:18">
      <c r="A6" s="196">
        <v>28</v>
      </c>
      <c r="B6" s="199">
        <v>215000</v>
      </c>
      <c r="C6" s="193"/>
      <c r="D6" s="198"/>
      <c r="E6" s="196">
        <v>6</v>
      </c>
      <c r="F6" s="199">
        <v>44424.19</v>
      </c>
      <c r="G6" s="197">
        <v>445944.92</v>
      </c>
      <c r="H6" s="198" t="s">
        <v>476</v>
      </c>
      <c r="I6" s="196">
        <v>16</v>
      </c>
      <c r="J6" s="199">
        <v>46376916.710000001</v>
      </c>
      <c r="K6" s="193">
        <v>107604469.77</v>
      </c>
      <c r="L6" s="198" t="s">
        <v>477</v>
      </c>
      <c r="M6" s="196">
        <v>20</v>
      </c>
      <c r="N6" s="199">
        <v>445944.92</v>
      </c>
      <c r="O6" s="197">
        <v>279336</v>
      </c>
      <c r="P6" s="198">
        <v>22</v>
      </c>
    </row>
    <row r="7" spans="1:18">
      <c r="A7" s="196">
        <v>31</v>
      </c>
      <c r="B7" s="199">
        <v>1203726.19</v>
      </c>
      <c r="C7" s="193"/>
      <c r="D7" s="198"/>
      <c r="E7" s="196" t="s">
        <v>478</v>
      </c>
      <c r="F7" s="199">
        <v>107604469.77</v>
      </c>
      <c r="G7" s="200"/>
      <c r="H7" s="183"/>
      <c r="I7" s="196">
        <v>18</v>
      </c>
      <c r="J7" s="199">
        <v>61788761.829999998</v>
      </c>
      <c r="K7" s="197"/>
      <c r="L7" s="198"/>
      <c r="M7" s="196" t="s">
        <v>479</v>
      </c>
      <c r="N7" s="193">
        <f>K18</f>
        <v>24740.13</v>
      </c>
      <c r="O7" s="201"/>
      <c r="P7" s="202"/>
    </row>
    <row r="8" spans="1:18">
      <c r="A8" s="196">
        <v>32</v>
      </c>
      <c r="B8" s="199">
        <v>1574236.35</v>
      </c>
      <c r="C8" s="197"/>
      <c r="D8" s="198"/>
      <c r="E8" s="196"/>
      <c r="F8" s="199"/>
      <c r="G8" s="200"/>
      <c r="H8" s="183"/>
      <c r="I8" s="196"/>
      <c r="J8" s="193"/>
      <c r="K8" s="197"/>
      <c r="L8" s="198"/>
      <c r="M8" s="196">
        <v>29</v>
      </c>
      <c r="N8" s="199">
        <f>G21</f>
        <v>279336</v>
      </c>
    </row>
    <row r="9" spans="1:18">
      <c r="A9" s="196">
        <v>33</v>
      </c>
      <c r="B9" s="199">
        <v>314847.27</v>
      </c>
      <c r="C9" s="193"/>
      <c r="D9" s="198"/>
      <c r="E9" s="196"/>
      <c r="F9" s="199"/>
      <c r="G9" s="200"/>
      <c r="H9" s="183"/>
      <c r="I9" s="196"/>
      <c r="J9" s="193"/>
      <c r="K9" s="197"/>
      <c r="L9" s="198"/>
      <c r="M9" s="196">
        <v>30</v>
      </c>
      <c r="N9" s="199">
        <v>396858.66</v>
      </c>
      <c r="O9" s="197"/>
      <c r="P9" s="198"/>
    </row>
    <row r="10" spans="1:18">
      <c r="A10" s="196">
        <v>34</v>
      </c>
      <c r="B10" s="199">
        <v>78711.81</v>
      </c>
      <c r="C10" s="193"/>
      <c r="D10" s="198"/>
      <c r="E10" s="196"/>
      <c r="F10" s="199"/>
      <c r="G10" s="200"/>
      <c r="H10" s="183"/>
      <c r="I10" s="196"/>
      <c r="J10" s="193"/>
      <c r="K10" s="197"/>
      <c r="L10" s="198"/>
      <c r="M10" s="196" t="s">
        <v>480</v>
      </c>
      <c r="N10" s="199">
        <f>K20</f>
        <v>12654.46</v>
      </c>
      <c r="O10" s="197"/>
      <c r="P10" s="198"/>
    </row>
    <row r="11" spans="1:18">
      <c r="B11" s="199"/>
      <c r="C11" s="197"/>
      <c r="D11" s="198"/>
      <c r="E11" s="196"/>
      <c r="F11" s="199"/>
      <c r="G11" s="200"/>
      <c r="H11" s="183"/>
      <c r="I11" s="196"/>
      <c r="J11" s="193"/>
      <c r="K11" s="197"/>
      <c r="L11" s="198"/>
      <c r="M11" s="196" t="s">
        <v>481</v>
      </c>
      <c r="N11" s="193">
        <f>K21</f>
        <v>17171.650000000001</v>
      </c>
      <c r="O11" s="197"/>
      <c r="P11" s="198"/>
    </row>
    <row r="12" spans="1:18">
      <c r="B12" s="203">
        <f>SUM(B4:B10)</f>
        <v>111140991.38999999</v>
      </c>
      <c r="C12" s="194"/>
      <c r="D12" s="198"/>
      <c r="E12" s="196"/>
      <c r="F12" s="204"/>
      <c r="G12" s="194">
        <f>SUM(F4:F8)-SUM(G4:G8)</f>
        <v>0</v>
      </c>
      <c r="H12" s="198"/>
      <c r="I12" s="196"/>
      <c r="J12" s="204"/>
      <c r="K12" s="194">
        <f>SUM(J4:J8)-SUM(K4:K8)</f>
        <v>0</v>
      </c>
      <c r="L12" s="198"/>
      <c r="M12" s="196"/>
      <c r="N12" s="204"/>
      <c r="O12" s="205">
        <f>SUM(N4:N11)-SUM(O4:O6)</f>
        <v>-59964312.879999995</v>
      </c>
      <c r="P12" s="198"/>
      <c r="R12" s="206">
        <f>SUM(F4:F7)</f>
        <v>108052330.94</v>
      </c>
    </row>
    <row r="13" spans="1:18">
      <c r="A13" s="188"/>
      <c r="B13" s="189"/>
      <c r="C13" s="189"/>
      <c r="D13" s="190"/>
      <c r="E13" s="188"/>
      <c r="F13" s="189"/>
      <c r="G13" s="191"/>
      <c r="H13" s="190"/>
      <c r="I13" s="188"/>
      <c r="J13" s="189"/>
      <c r="K13" s="191"/>
      <c r="L13" s="190"/>
      <c r="M13" s="188"/>
      <c r="N13" s="189"/>
      <c r="O13" s="191"/>
      <c r="P13" s="190"/>
    </row>
    <row r="14" spans="1:18">
      <c r="B14" s="290" t="s">
        <v>482</v>
      </c>
      <c r="C14" s="290"/>
      <c r="D14" s="198"/>
      <c r="E14" s="196"/>
      <c r="F14" s="290" t="s">
        <v>483</v>
      </c>
      <c r="G14" s="290"/>
      <c r="H14" s="198"/>
      <c r="I14" s="196"/>
      <c r="J14" s="290" t="s">
        <v>484</v>
      </c>
      <c r="K14" s="290"/>
      <c r="L14" s="207"/>
      <c r="M14" s="196"/>
      <c r="N14" s="290" t="s">
        <v>485</v>
      </c>
      <c r="O14" s="290"/>
      <c r="P14" s="198"/>
    </row>
    <row r="15" spans="1:18">
      <c r="A15" s="196" t="s">
        <v>486</v>
      </c>
      <c r="B15" s="204">
        <v>76315652.150000006</v>
      </c>
      <c r="E15" s="183"/>
      <c r="F15" s="208"/>
      <c r="G15" s="193">
        <v>29938735.440000001</v>
      </c>
      <c r="H15" s="198" t="s">
        <v>486</v>
      </c>
      <c r="I15" s="196">
        <v>13</v>
      </c>
      <c r="J15" s="209">
        <v>262229.59999999998</v>
      </c>
      <c r="K15" s="193">
        <v>107604469.77</v>
      </c>
      <c r="L15" s="210" t="s">
        <v>478</v>
      </c>
      <c r="M15" s="196" t="s">
        <v>486</v>
      </c>
      <c r="N15" s="204">
        <v>45520.5</v>
      </c>
      <c r="P15" s="183"/>
    </row>
    <row r="16" spans="1:18">
      <c r="A16" s="211" t="s">
        <v>486</v>
      </c>
      <c r="B16" s="199">
        <v>279336</v>
      </c>
      <c r="E16" s="196">
        <v>15</v>
      </c>
      <c r="F16" s="199">
        <v>76315652.150000006</v>
      </c>
      <c r="G16" s="197">
        <v>46376916.710000001</v>
      </c>
      <c r="H16" s="198">
        <v>16</v>
      </c>
      <c r="I16" s="196">
        <v>14</v>
      </c>
      <c r="J16" s="199">
        <v>713753.22</v>
      </c>
      <c r="K16" s="193">
        <v>445944.92</v>
      </c>
      <c r="L16" s="183" t="s">
        <v>487</v>
      </c>
      <c r="M16" s="196"/>
      <c r="N16" s="212"/>
      <c r="O16" s="213">
        <v>44424.19</v>
      </c>
      <c r="P16" s="198">
        <v>6</v>
      </c>
    </row>
    <row r="17" spans="1:18">
      <c r="B17" s="199"/>
      <c r="C17" s="193">
        <v>76315652.150000006</v>
      </c>
      <c r="D17" s="198">
        <v>15</v>
      </c>
      <c r="E17" s="196" t="s">
        <v>477</v>
      </c>
      <c r="F17" s="199">
        <v>107604469.77</v>
      </c>
      <c r="G17" s="197">
        <v>107604469.77</v>
      </c>
      <c r="H17" s="198" t="s">
        <v>488</v>
      </c>
      <c r="I17" s="196" t="s">
        <v>476</v>
      </c>
      <c r="J17" s="199">
        <v>445944.92</v>
      </c>
      <c r="K17" s="193">
        <v>975982.82</v>
      </c>
      <c r="L17" s="198" t="s">
        <v>489</v>
      </c>
      <c r="M17" s="196"/>
      <c r="N17" s="212"/>
      <c r="O17" s="213">
        <v>1096.31</v>
      </c>
      <c r="P17" s="198">
        <v>7</v>
      </c>
    </row>
    <row r="18" spans="1:18">
      <c r="B18" s="199"/>
      <c r="C18" s="197">
        <v>279336</v>
      </c>
      <c r="D18" s="198">
        <v>29</v>
      </c>
      <c r="E18" s="196" t="s">
        <v>490</v>
      </c>
      <c r="F18" s="199">
        <v>445944.92</v>
      </c>
      <c r="G18" s="197">
        <f>F19</f>
        <v>975982.82</v>
      </c>
      <c r="H18" s="198" t="s">
        <v>475</v>
      </c>
      <c r="I18" s="196" t="s">
        <v>488</v>
      </c>
      <c r="J18" s="199">
        <v>107604469.77</v>
      </c>
      <c r="K18" s="197">
        <f>SUM(J19:J20)</f>
        <v>24740.13</v>
      </c>
      <c r="L18" s="198" t="s">
        <v>491</v>
      </c>
      <c r="M18" s="196"/>
      <c r="N18" s="212"/>
      <c r="O18" s="213"/>
      <c r="P18" s="198"/>
    </row>
    <row r="19" spans="1:18">
      <c r="B19" s="199"/>
      <c r="C19" s="193"/>
      <c r="D19" s="198"/>
      <c r="E19" s="196" t="s">
        <v>492</v>
      </c>
      <c r="F19" s="199">
        <f>K17</f>
        <v>975982.82</v>
      </c>
      <c r="G19" s="197">
        <v>445944.92</v>
      </c>
      <c r="H19" s="198">
        <v>20</v>
      </c>
      <c r="I19" s="196">
        <v>24</v>
      </c>
      <c r="J19" s="199">
        <f>K30</f>
        <v>1405.89</v>
      </c>
      <c r="K19" s="197">
        <f>J28</f>
        <v>315.29000000000002</v>
      </c>
      <c r="L19" s="198">
        <v>35</v>
      </c>
      <c r="M19" s="196"/>
      <c r="N19" s="212"/>
      <c r="O19" s="197"/>
      <c r="P19" s="198"/>
      <c r="R19" s="206"/>
    </row>
    <row r="20" spans="1:18">
      <c r="B20" s="199"/>
      <c r="C20" s="193"/>
      <c r="D20" s="198"/>
      <c r="E20" s="196" t="s">
        <v>491</v>
      </c>
      <c r="F20" s="199">
        <f>K18</f>
        <v>24740.13</v>
      </c>
      <c r="G20" s="197">
        <f>F20</f>
        <v>24740.13</v>
      </c>
      <c r="H20" s="198" t="s">
        <v>479</v>
      </c>
      <c r="I20" s="196">
        <v>25</v>
      </c>
      <c r="J20" s="199">
        <f>O29</f>
        <v>23334.240000000002</v>
      </c>
      <c r="K20" s="197">
        <f>J21-K19</f>
        <v>12654.46</v>
      </c>
      <c r="L20" s="198" t="s">
        <v>493</v>
      </c>
      <c r="M20" s="196"/>
      <c r="N20" s="214"/>
      <c r="O20" s="215"/>
      <c r="P20" s="195"/>
    </row>
    <row r="21" spans="1:18">
      <c r="B21" s="199"/>
      <c r="C21" s="193"/>
      <c r="D21" s="198"/>
      <c r="E21" s="196">
        <v>29</v>
      </c>
      <c r="F21" s="199">
        <f>C18</f>
        <v>279336</v>
      </c>
      <c r="G21" s="197">
        <f>F21</f>
        <v>279336</v>
      </c>
      <c r="H21" s="198">
        <v>29</v>
      </c>
      <c r="I21" s="196">
        <v>36</v>
      </c>
      <c r="J21" s="199">
        <f>O30</f>
        <v>12969.75</v>
      </c>
      <c r="K21" s="197">
        <f>SUM(J22:J23)</f>
        <v>17171.650000000001</v>
      </c>
      <c r="L21" s="198" t="s">
        <v>494</v>
      </c>
      <c r="M21" s="196"/>
      <c r="N21" s="214"/>
      <c r="O21" s="215"/>
      <c r="P21" s="195"/>
    </row>
    <row r="22" spans="1:18">
      <c r="B22" s="199"/>
      <c r="C22" s="193"/>
      <c r="D22" s="198"/>
      <c r="E22" s="196" t="s">
        <v>493</v>
      </c>
      <c r="F22" s="199">
        <f>K20</f>
        <v>12654.46</v>
      </c>
      <c r="G22" s="197">
        <f>F22</f>
        <v>12654.46</v>
      </c>
      <c r="H22" s="198" t="s">
        <v>480</v>
      </c>
      <c r="I22" s="196">
        <v>38</v>
      </c>
      <c r="J22" s="199">
        <f>K31</f>
        <v>149.56</v>
      </c>
      <c r="L22" s="183"/>
      <c r="M22" s="196"/>
      <c r="N22" s="214"/>
      <c r="O22" s="215"/>
      <c r="P22" s="195"/>
    </row>
    <row r="23" spans="1:18">
      <c r="B23" s="199"/>
      <c r="C23" s="193"/>
      <c r="D23" s="198"/>
      <c r="E23" s="196" t="s">
        <v>494</v>
      </c>
      <c r="F23" s="199">
        <f>K21</f>
        <v>17171.650000000001</v>
      </c>
      <c r="G23" s="197">
        <f>F23</f>
        <v>17171.650000000001</v>
      </c>
      <c r="H23" s="198" t="s">
        <v>481</v>
      </c>
      <c r="I23" s="196">
        <v>39</v>
      </c>
      <c r="J23" s="199">
        <f>O31</f>
        <v>17022.09</v>
      </c>
      <c r="K23" s="197"/>
      <c r="L23" s="183"/>
      <c r="M23" s="196"/>
      <c r="N23" s="214"/>
      <c r="O23" s="215"/>
      <c r="P23" s="195"/>
    </row>
    <row r="24" spans="1:18">
      <c r="A24" s="192"/>
      <c r="B24" s="204"/>
      <c r="C24" s="194">
        <f>SUM(B15:B20)-SUM(C15:C20)</f>
        <v>0</v>
      </c>
      <c r="D24" s="195"/>
      <c r="E24" s="196"/>
      <c r="F24" s="204"/>
      <c r="G24" s="194">
        <f>SUM(F15:F23)-SUM(G15:G23)</f>
        <v>0</v>
      </c>
      <c r="H24" s="198"/>
      <c r="I24" s="196"/>
      <c r="J24" s="204"/>
      <c r="K24" s="194">
        <f>SUM(J15:J23)-SUM(K15:K23)</f>
        <v>0</v>
      </c>
      <c r="L24" s="195"/>
      <c r="M24" s="196"/>
      <c r="N24" s="216"/>
      <c r="O24" s="194">
        <f>SUM(N15)-SUM(O15:O17)</f>
        <v>0</v>
      </c>
      <c r="P24" s="195"/>
    </row>
    <row r="25" spans="1:18">
      <c r="A25" s="188"/>
      <c r="B25" s="189"/>
      <c r="C25" s="189"/>
      <c r="D25" s="190"/>
      <c r="E25" s="188"/>
      <c r="F25" s="217"/>
      <c r="G25" s="217"/>
      <c r="H25" s="190"/>
      <c r="I25" s="188"/>
      <c r="J25" s="217"/>
      <c r="K25" s="217"/>
      <c r="L25" s="190"/>
      <c r="M25" s="188"/>
      <c r="N25" s="217"/>
      <c r="O25" s="217"/>
      <c r="P25" s="190"/>
    </row>
    <row r="26" spans="1:18">
      <c r="B26" s="290" t="s">
        <v>495</v>
      </c>
      <c r="C26" s="290"/>
      <c r="D26" s="198"/>
      <c r="E26" s="196"/>
      <c r="F26" s="290" t="s">
        <v>496</v>
      </c>
      <c r="G26" s="290"/>
      <c r="H26" s="198"/>
      <c r="I26" s="196"/>
      <c r="J26" s="290" t="s">
        <v>497</v>
      </c>
      <c r="K26" s="290"/>
      <c r="L26" s="198"/>
      <c r="M26" s="196"/>
      <c r="N26" s="290" t="s">
        <v>498</v>
      </c>
      <c r="O26" s="290"/>
      <c r="P26" s="198"/>
    </row>
    <row r="27" spans="1:18" ht="15">
      <c r="A27" s="192">
        <v>10</v>
      </c>
      <c r="B27" s="204">
        <v>955855.43</v>
      </c>
      <c r="C27" s="193">
        <v>201647.66</v>
      </c>
      <c r="D27" s="195">
        <v>12</v>
      </c>
      <c r="E27" s="196">
        <v>2</v>
      </c>
      <c r="F27" s="204">
        <v>800000</v>
      </c>
      <c r="G27" s="206">
        <v>235000</v>
      </c>
      <c r="H27" s="198">
        <v>3</v>
      </c>
      <c r="I27" s="185" t="s">
        <v>486</v>
      </c>
      <c r="J27" s="218">
        <v>1149968.97</v>
      </c>
      <c r="K27" s="219">
        <f>1.5+0.32+72748.14+13579.31+134.74+35.2</f>
        <v>86499.21</v>
      </c>
      <c r="L27" s="184" t="s">
        <v>486</v>
      </c>
      <c r="M27" s="185" t="s">
        <v>486</v>
      </c>
      <c r="N27" s="220">
        <v>765163.05</v>
      </c>
      <c r="P27" s="183"/>
    </row>
    <row r="28" spans="1:18">
      <c r="A28" s="192">
        <v>11</v>
      </c>
      <c r="B28" s="199">
        <v>90000</v>
      </c>
      <c r="C28" s="197">
        <v>1203726.19</v>
      </c>
      <c r="D28" s="195">
        <v>31</v>
      </c>
      <c r="E28" s="196"/>
      <c r="F28" s="212"/>
      <c r="G28" s="221">
        <v>150000</v>
      </c>
      <c r="H28" s="198">
        <v>27</v>
      </c>
      <c r="I28" s="196">
        <v>35</v>
      </c>
      <c r="J28" s="209">
        <v>315.29000000000002</v>
      </c>
      <c r="K28" s="222">
        <v>800000</v>
      </c>
      <c r="L28" s="195">
        <v>2</v>
      </c>
      <c r="M28" s="196">
        <v>5</v>
      </c>
      <c r="N28" s="199">
        <v>1916.25</v>
      </c>
      <c r="O28" s="193">
        <v>713753.22</v>
      </c>
      <c r="P28" s="184">
        <v>14</v>
      </c>
    </row>
    <row r="29" spans="1:18">
      <c r="A29" s="192">
        <v>21</v>
      </c>
      <c r="B29" s="193">
        <v>50000</v>
      </c>
      <c r="C29" s="197"/>
      <c r="D29" s="195"/>
      <c r="E29" s="196"/>
      <c r="F29" s="212"/>
      <c r="G29" s="213">
        <v>215000</v>
      </c>
      <c r="H29" s="198">
        <v>28</v>
      </c>
      <c r="I29" s="196"/>
      <c r="J29" s="223"/>
      <c r="K29" s="215">
        <v>262229.59999999998</v>
      </c>
      <c r="L29" s="195">
        <v>13</v>
      </c>
      <c r="M29" s="196"/>
      <c r="N29" s="199"/>
      <c r="O29" s="197">
        <v>23334.240000000002</v>
      </c>
      <c r="P29" s="198">
        <v>25</v>
      </c>
    </row>
    <row r="30" spans="1:18">
      <c r="A30" s="192">
        <v>22</v>
      </c>
      <c r="B30" s="199">
        <v>309518.42</v>
      </c>
      <c r="C30" s="197"/>
      <c r="D30" s="195"/>
      <c r="E30" s="196"/>
      <c r="F30" s="212"/>
      <c r="G30" s="213"/>
      <c r="H30" s="198"/>
      <c r="I30" s="196"/>
      <c r="J30" s="224"/>
      <c r="K30" s="215">
        <v>1405.89</v>
      </c>
      <c r="L30" s="195">
        <v>24</v>
      </c>
      <c r="M30" s="196"/>
      <c r="N30" s="199"/>
      <c r="O30" s="197">
        <f>498366.09-485396.34</f>
        <v>12969.75</v>
      </c>
      <c r="P30" s="198">
        <v>36</v>
      </c>
    </row>
    <row r="31" spans="1:18">
      <c r="A31" s="192"/>
      <c r="B31" s="199"/>
      <c r="C31" s="197"/>
      <c r="D31" s="195"/>
      <c r="E31" s="196"/>
      <c r="F31" s="212"/>
      <c r="G31" s="213"/>
      <c r="H31" s="198"/>
      <c r="I31" s="196"/>
      <c r="J31" s="224"/>
      <c r="K31" s="215">
        <v>149.56</v>
      </c>
      <c r="L31" s="195">
        <v>38</v>
      </c>
      <c r="M31" s="196"/>
      <c r="N31" s="199"/>
      <c r="O31" s="197">
        <v>17022.09</v>
      </c>
      <c r="P31" s="198">
        <v>39</v>
      </c>
    </row>
    <row r="32" spans="1:18">
      <c r="A32" s="192"/>
      <c r="B32" s="204"/>
      <c r="C32" s="194">
        <f>SUM(B27:B31)-SUM(C27:C31)</f>
        <v>0</v>
      </c>
      <c r="D32" s="195"/>
      <c r="E32" s="196"/>
      <c r="F32" s="204">
        <f>SUM(F27:F30)-SUM(G27:G30)</f>
        <v>200000</v>
      </c>
      <c r="G32" s="225"/>
      <c r="H32" s="198"/>
      <c r="I32" s="196"/>
      <c r="J32" s="203"/>
      <c r="K32" s="194">
        <f>SUM(J27:J28)-SUM(K27:K31)</f>
        <v>0</v>
      </c>
      <c r="L32" s="198"/>
      <c r="M32" s="196"/>
      <c r="N32" s="208"/>
      <c r="O32" s="194">
        <f>SUM(N27:N28)-SUM(O27:O31)</f>
        <v>0</v>
      </c>
      <c r="P32" s="198"/>
    </row>
    <row r="33" spans="1:16">
      <c r="A33" s="226"/>
      <c r="B33" s="189"/>
      <c r="C33" s="189"/>
      <c r="D33" s="227"/>
      <c r="E33" s="188"/>
      <c r="F33" s="217"/>
      <c r="G33" s="217"/>
      <c r="H33" s="190"/>
      <c r="I33" s="188"/>
      <c r="J33" s="217"/>
      <c r="K33" s="217"/>
      <c r="L33" s="190"/>
      <c r="M33" s="188"/>
      <c r="N33" s="217"/>
      <c r="O33" s="217"/>
      <c r="P33" s="190"/>
    </row>
    <row r="34" spans="1:16">
      <c r="B34" s="289" t="s">
        <v>499</v>
      </c>
      <c r="C34" s="290"/>
      <c r="D34" s="198"/>
      <c r="E34" s="196"/>
      <c r="F34" s="290" t="s">
        <v>500</v>
      </c>
      <c r="G34" s="290"/>
      <c r="H34" s="207"/>
      <c r="I34" s="196"/>
      <c r="J34" s="290" t="s">
        <v>501</v>
      </c>
      <c r="K34" s="290"/>
      <c r="L34" s="198"/>
      <c r="M34" s="196"/>
      <c r="N34" s="289" t="s">
        <v>502</v>
      </c>
      <c r="O34" s="290"/>
      <c r="P34" s="195"/>
    </row>
    <row r="35" spans="1:16">
      <c r="A35" s="185" t="s">
        <v>486</v>
      </c>
      <c r="B35" s="204">
        <v>30182.42</v>
      </c>
      <c r="C35" s="206"/>
      <c r="D35" s="198"/>
      <c r="E35" s="185" t="s">
        <v>486</v>
      </c>
      <c r="F35" s="203">
        <v>282999</v>
      </c>
      <c r="G35" s="187">
        <v>282999</v>
      </c>
      <c r="H35" s="198">
        <v>9</v>
      </c>
      <c r="I35" s="196"/>
      <c r="J35" s="204"/>
      <c r="K35" s="206">
        <v>168436.98</v>
      </c>
      <c r="L35" s="198">
        <v>4</v>
      </c>
      <c r="M35" s="185" t="s">
        <v>486</v>
      </c>
      <c r="N35" s="204">
        <v>1966080.28</v>
      </c>
      <c r="O35" s="206">
        <v>1574236.35</v>
      </c>
      <c r="P35" s="195">
        <v>32</v>
      </c>
    </row>
    <row r="36" spans="1:16" ht="11.25" customHeight="1">
      <c r="B36" s="212"/>
      <c r="C36" s="193">
        <v>30182.42</v>
      </c>
      <c r="D36" s="195">
        <v>22</v>
      </c>
      <c r="E36" s="196"/>
      <c r="F36" s="212"/>
      <c r="G36" s="193"/>
      <c r="H36" s="198"/>
      <c r="I36" s="196"/>
      <c r="J36" s="212"/>
      <c r="K36" s="213"/>
      <c r="L36" s="198"/>
      <c r="M36" s="196"/>
      <c r="N36" s="212"/>
      <c r="O36" s="193">
        <v>314847.27</v>
      </c>
      <c r="P36" s="195">
        <v>33</v>
      </c>
    </row>
    <row r="37" spans="1:16" ht="11.25" customHeight="1">
      <c r="B37" s="212"/>
      <c r="C37" s="193"/>
      <c r="D37" s="195"/>
      <c r="E37" s="196"/>
      <c r="F37" s="212"/>
      <c r="G37" s="193"/>
      <c r="H37" s="198"/>
      <c r="I37" s="196"/>
      <c r="J37" s="221"/>
      <c r="K37" s="213"/>
      <c r="L37" s="198"/>
      <c r="M37" s="196"/>
      <c r="N37" s="212"/>
      <c r="O37" s="193">
        <v>78711.81</v>
      </c>
      <c r="P37" s="195">
        <v>34</v>
      </c>
    </row>
    <row r="38" spans="1:16">
      <c r="B38" s="228"/>
      <c r="C38" s="229"/>
      <c r="D38" s="198"/>
      <c r="E38" s="196"/>
      <c r="F38" s="212"/>
      <c r="G38" s="197"/>
      <c r="H38" s="198"/>
      <c r="I38" s="183"/>
      <c r="K38" s="200"/>
      <c r="L38" s="183"/>
      <c r="M38" s="196"/>
      <c r="N38" s="228"/>
      <c r="O38" s="229"/>
      <c r="P38" s="195"/>
    </row>
    <row r="39" spans="1:16">
      <c r="B39" s="221"/>
      <c r="C39" s="194">
        <f>SUM(B35:B38)-SUM(C35:C38)</f>
        <v>0</v>
      </c>
      <c r="D39" s="198"/>
      <c r="E39" s="196"/>
      <c r="F39" s="203"/>
      <c r="G39" s="194">
        <f>SUM(F35:F38)-SUM(G35:G38)</f>
        <v>0</v>
      </c>
      <c r="H39" s="198"/>
      <c r="I39" s="183"/>
      <c r="J39" s="208"/>
      <c r="K39" s="194">
        <f>SUM(K35:K38)</f>
        <v>168436.98</v>
      </c>
      <c r="L39" s="183"/>
      <c r="M39" s="196"/>
      <c r="N39" s="221"/>
      <c r="O39" s="194">
        <f>SUM(N35:N38)-SUM(O35:O38)</f>
        <v>-1715.1500000001397</v>
      </c>
      <c r="P39" s="195"/>
    </row>
    <row r="40" spans="1:16">
      <c r="A40" s="226"/>
      <c r="B40" s="189"/>
      <c r="C40" s="189"/>
      <c r="D40" s="227"/>
      <c r="E40" s="188"/>
      <c r="F40" s="217"/>
      <c r="G40" s="217"/>
      <c r="H40" s="190"/>
      <c r="I40" s="188"/>
      <c r="J40" s="217"/>
      <c r="K40" s="217"/>
      <c r="L40" s="190"/>
      <c r="M40" s="188"/>
      <c r="N40" s="217"/>
      <c r="O40" s="217"/>
      <c r="P40" s="190"/>
    </row>
    <row r="41" spans="1:16">
      <c r="B41" s="289" t="s">
        <v>503</v>
      </c>
      <c r="C41" s="290"/>
      <c r="D41" s="198"/>
      <c r="E41" s="196"/>
      <c r="F41" s="289" t="s">
        <v>504</v>
      </c>
      <c r="G41" s="290"/>
      <c r="H41" s="195"/>
      <c r="I41" s="196"/>
      <c r="J41" s="291"/>
      <c r="K41" s="292"/>
      <c r="L41" s="195"/>
      <c r="M41" s="196"/>
      <c r="N41" s="291"/>
      <c r="O41" s="292"/>
      <c r="P41" s="195"/>
    </row>
    <row r="42" spans="1:16">
      <c r="A42" s="211"/>
      <c r="B42" s="204"/>
      <c r="C42" s="206">
        <v>396858.66</v>
      </c>
      <c r="D42" s="198">
        <v>30</v>
      </c>
      <c r="E42" s="196">
        <v>30</v>
      </c>
      <c r="F42" s="204">
        <f>C42</f>
        <v>396858.66</v>
      </c>
      <c r="G42" s="206">
        <f>F42</f>
        <v>396858.66</v>
      </c>
      <c r="H42" s="195">
        <v>30</v>
      </c>
      <c r="I42" s="196"/>
      <c r="J42" s="193"/>
      <c r="K42" s="221"/>
      <c r="L42" s="195"/>
      <c r="M42" s="196"/>
      <c r="N42" s="193"/>
      <c r="O42" s="221"/>
      <c r="P42" s="195"/>
    </row>
    <row r="43" spans="1:16">
      <c r="B43" s="212"/>
      <c r="C43" s="193"/>
      <c r="D43" s="195"/>
      <c r="E43" s="196"/>
      <c r="F43" s="212"/>
      <c r="G43" s="193"/>
      <c r="H43" s="195"/>
      <c r="I43" s="196"/>
      <c r="J43" s="221"/>
      <c r="K43" s="193"/>
      <c r="L43" s="195"/>
      <c r="M43" s="196"/>
      <c r="N43" s="221"/>
      <c r="O43" s="193"/>
      <c r="P43" s="195"/>
    </row>
    <row r="44" spans="1:16">
      <c r="B44" s="212"/>
      <c r="C44" s="193"/>
      <c r="D44" s="195"/>
      <c r="E44" s="196"/>
      <c r="F44" s="212"/>
      <c r="G44" s="193"/>
      <c r="H44" s="195"/>
      <c r="I44" s="196"/>
      <c r="J44" s="221"/>
      <c r="K44" s="193"/>
      <c r="L44" s="195"/>
      <c r="M44" s="196"/>
      <c r="N44" s="221"/>
      <c r="O44" s="193"/>
      <c r="P44" s="195"/>
    </row>
    <row r="45" spans="1:16">
      <c r="B45" s="228"/>
      <c r="C45" s="229"/>
      <c r="D45" s="198"/>
      <c r="E45" s="196"/>
      <c r="F45" s="228"/>
      <c r="G45" s="229"/>
      <c r="H45" s="195"/>
      <c r="I45" s="196"/>
      <c r="J45" s="221"/>
      <c r="K45" s="221"/>
      <c r="L45" s="195"/>
      <c r="M45" s="196"/>
      <c r="N45" s="221"/>
      <c r="O45" s="221"/>
      <c r="P45" s="195"/>
    </row>
    <row r="46" spans="1:16">
      <c r="B46" s="221"/>
      <c r="C46" s="194">
        <f>SUM(C42:C45)</f>
        <v>396858.66</v>
      </c>
      <c r="D46" s="198"/>
      <c r="E46" s="196"/>
      <c r="F46" s="221"/>
      <c r="G46" s="194">
        <f>SUM(F42:F45)-SUM(G42:G45)</f>
        <v>0</v>
      </c>
      <c r="H46" s="195"/>
      <c r="I46" s="196"/>
      <c r="J46" s="221"/>
      <c r="K46" s="193"/>
      <c r="L46" s="195"/>
      <c r="M46" s="196"/>
      <c r="N46" s="221"/>
      <c r="O46" s="193"/>
      <c r="P46" s="195"/>
    </row>
    <row r="47" spans="1:16">
      <c r="A47" s="188"/>
      <c r="B47" s="230"/>
      <c r="C47" s="217"/>
      <c r="D47" s="190"/>
      <c r="E47" s="188"/>
      <c r="F47" s="230"/>
      <c r="G47" s="191"/>
      <c r="H47" s="190"/>
      <c r="I47" s="188"/>
      <c r="J47" s="230"/>
      <c r="K47" s="191"/>
      <c r="L47" s="190"/>
      <c r="M47" s="188"/>
      <c r="N47" s="230"/>
      <c r="O47" s="191"/>
      <c r="P47" s="190"/>
    </row>
    <row r="48" spans="1:16" ht="18.75" customHeight="1">
      <c r="A48" s="293" t="s">
        <v>505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</row>
    <row r="49" spans="1:17">
      <c r="A49" s="231" t="s">
        <v>486</v>
      </c>
      <c r="B49" s="286" t="s">
        <v>506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</row>
    <row r="50" spans="1:17" s="233" customFormat="1">
      <c r="A50" s="231">
        <v>1</v>
      </c>
      <c r="B50" s="286" t="s">
        <v>507</v>
      </c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32"/>
    </row>
    <row r="51" spans="1:17" s="233" customFormat="1">
      <c r="A51" s="231">
        <v>2</v>
      </c>
      <c r="B51" s="286" t="s">
        <v>508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32"/>
    </row>
    <row r="52" spans="1:17" s="233" customFormat="1">
      <c r="A52" s="231">
        <v>3</v>
      </c>
      <c r="B52" s="286" t="s">
        <v>509</v>
      </c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32"/>
    </row>
    <row r="53" spans="1:17" s="233" customFormat="1">
      <c r="A53" s="231">
        <v>4</v>
      </c>
      <c r="B53" s="286" t="s">
        <v>510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32"/>
    </row>
    <row r="54" spans="1:17" s="233" customFormat="1">
      <c r="A54" s="231">
        <v>5</v>
      </c>
      <c r="B54" s="286" t="s">
        <v>511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32"/>
    </row>
    <row r="55" spans="1:17" s="233" customFormat="1">
      <c r="A55" s="231">
        <v>6</v>
      </c>
      <c r="B55" s="286" t="s">
        <v>512</v>
      </c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32"/>
    </row>
    <row r="56" spans="1:17" s="233" customFormat="1">
      <c r="A56" s="231">
        <v>7</v>
      </c>
      <c r="B56" s="286" t="s">
        <v>513</v>
      </c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32"/>
    </row>
    <row r="57" spans="1:17" s="233" customFormat="1">
      <c r="A57" s="231">
        <v>9</v>
      </c>
      <c r="B57" s="286" t="s">
        <v>514</v>
      </c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32"/>
    </row>
    <row r="58" spans="1:17" s="233" customFormat="1">
      <c r="A58" s="231">
        <v>10</v>
      </c>
      <c r="B58" s="286" t="s">
        <v>515</v>
      </c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32"/>
    </row>
    <row r="59" spans="1:17" s="233" customFormat="1">
      <c r="A59" s="231">
        <v>11</v>
      </c>
      <c r="B59" s="286" t="s">
        <v>515</v>
      </c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32"/>
    </row>
    <row r="60" spans="1:17" s="233" customFormat="1">
      <c r="A60" s="231">
        <v>12</v>
      </c>
      <c r="B60" s="286" t="s">
        <v>516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32"/>
    </row>
    <row r="61" spans="1:17" s="233" customFormat="1">
      <c r="A61" s="231">
        <v>13</v>
      </c>
      <c r="B61" s="286" t="s">
        <v>517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32"/>
    </row>
    <row r="62" spans="1:17" s="233" customFormat="1">
      <c r="A62" s="231">
        <v>14</v>
      </c>
      <c r="B62" s="286" t="s">
        <v>517</v>
      </c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32"/>
    </row>
    <row r="63" spans="1:17" s="233" customFormat="1">
      <c r="A63" s="231">
        <v>15</v>
      </c>
      <c r="B63" s="286" t="s">
        <v>518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32"/>
    </row>
    <row r="64" spans="1:17" s="233" customFormat="1">
      <c r="A64" s="231">
        <v>16</v>
      </c>
      <c r="B64" s="286" t="s">
        <v>519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32"/>
    </row>
    <row r="65" spans="1:17" s="233" customFormat="1" ht="30" customHeight="1">
      <c r="A65" s="231">
        <v>17</v>
      </c>
      <c r="B65" s="287" t="s">
        <v>520</v>
      </c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32"/>
    </row>
    <row r="66" spans="1:17" s="233" customFormat="1">
      <c r="A66" s="231">
        <v>18</v>
      </c>
      <c r="B66" s="286" t="s">
        <v>521</v>
      </c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32"/>
    </row>
    <row r="67" spans="1:17" s="233" customFormat="1">
      <c r="A67" s="231">
        <v>19</v>
      </c>
      <c r="B67" s="286" t="s">
        <v>522</v>
      </c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32"/>
    </row>
    <row r="68" spans="1:17" s="233" customFormat="1">
      <c r="A68" s="231">
        <v>20</v>
      </c>
      <c r="B68" s="286" t="s">
        <v>523</v>
      </c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32"/>
    </row>
    <row r="69" spans="1:17" s="233" customFormat="1">
      <c r="A69" s="231">
        <v>21</v>
      </c>
      <c r="B69" s="287" t="s">
        <v>524</v>
      </c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32"/>
    </row>
    <row r="70" spans="1:17" s="233" customFormat="1">
      <c r="A70" s="231">
        <v>22</v>
      </c>
      <c r="B70" s="287" t="s">
        <v>524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32"/>
    </row>
    <row r="71" spans="1:17" s="233" customFormat="1">
      <c r="A71" s="231">
        <v>24</v>
      </c>
      <c r="B71" s="286" t="s">
        <v>525</v>
      </c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32"/>
    </row>
    <row r="72" spans="1:17" s="233" customFormat="1">
      <c r="A72" s="231">
        <v>25</v>
      </c>
      <c r="B72" s="286" t="s">
        <v>525</v>
      </c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32"/>
    </row>
    <row r="73" spans="1:17" s="233" customFormat="1">
      <c r="A73" s="231">
        <v>26</v>
      </c>
      <c r="B73" s="286" t="s">
        <v>526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32"/>
    </row>
    <row r="74" spans="1:17" s="233" customFormat="1">
      <c r="A74" s="234">
        <v>27</v>
      </c>
      <c r="B74" s="288" t="s">
        <v>527</v>
      </c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32"/>
    </row>
    <row r="75" spans="1:17" s="233" customFormat="1">
      <c r="A75" s="234">
        <v>28</v>
      </c>
      <c r="B75" s="288" t="s">
        <v>528</v>
      </c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32"/>
    </row>
    <row r="76" spans="1:17" s="233" customFormat="1">
      <c r="A76" s="234">
        <v>29</v>
      </c>
      <c r="B76" s="288" t="s">
        <v>529</v>
      </c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32"/>
    </row>
    <row r="77" spans="1:17" s="233" customFormat="1">
      <c r="A77" s="234">
        <v>30</v>
      </c>
      <c r="B77" s="288" t="s">
        <v>530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32"/>
    </row>
    <row r="78" spans="1:17" s="233" customFormat="1">
      <c r="A78" s="234">
        <v>31</v>
      </c>
      <c r="B78" s="288" t="s">
        <v>531</v>
      </c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32"/>
    </row>
    <row r="79" spans="1:17" s="233" customFormat="1">
      <c r="A79" s="234">
        <v>32</v>
      </c>
      <c r="B79" s="286" t="s">
        <v>532</v>
      </c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32"/>
    </row>
    <row r="80" spans="1:17" s="233" customFormat="1">
      <c r="A80" s="234">
        <v>33</v>
      </c>
      <c r="B80" s="286" t="s">
        <v>533</v>
      </c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32"/>
    </row>
    <row r="81" spans="1:17" s="233" customFormat="1">
      <c r="A81" s="234">
        <v>34</v>
      </c>
      <c r="B81" s="286" t="s">
        <v>534</v>
      </c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32"/>
    </row>
    <row r="82" spans="1:17" s="233" customFormat="1">
      <c r="A82" s="234">
        <v>35</v>
      </c>
      <c r="B82" s="286" t="s">
        <v>535</v>
      </c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32"/>
    </row>
    <row r="83" spans="1:17" s="233" customFormat="1">
      <c r="A83" s="234">
        <v>36</v>
      </c>
      <c r="B83" s="286" t="s">
        <v>536</v>
      </c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32"/>
    </row>
    <row r="84" spans="1:17" s="233" customFormat="1">
      <c r="A84" s="234">
        <v>37</v>
      </c>
      <c r="B84" s="286" t="s">
        <v>537</v>
      </c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32"/>
    </row>
    <row r="85" spans="1:17" s="233" customFormat="1">
      <c r="A85" s="234">
        <v>38</v>
      </c>
      <c r="B85" s="286" t="s">
        <v>538</v>
      </c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32"/>
    </row>
    <row r="86" spans="1:17" s="233" customFormat="1">
      <c r="A86" s="234">
        <v>39</v>
      </c>
      <c r="B86" s="286" t="s">
        <v>539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32"/>
    </row>
    <row r="87" spans="1:17" s="233" customFormat="1">
      <c r="A87" s="234">
        <v>40</v>
      </c>
      <c r="B87" s="286" t="s">
        <v>540</v>
      </c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32"/>
    </row>
    <row r="88" spans="1:17" s="233" customFormat="1">
      <c r="A88" s="234"/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32"/>
    </row>
    <row r="89" spans="1:17">
      <c r="B89" s="210"/>
      <c r="P89" s="235"/>
    </row>
    <row r="91" spans="1:17">
      <c r="J91" s="236"/>
      <c r="K91" s="236"/>
    </row>
    <row r="92" spans="1:17">
      <c r="F92" s="236"/>
      <c r="G92" s="236"/>
      <c r="J92" s="237"/>
    </row>
    <row r="93" spans="1:17">
      <c r="F93" s="236"/>
      <c r="G93" s="236"/>
      <c r="J93" s="236"/>
      <c r="K93" s="236"/>
    </row>
    <row r="94" spans="1:17">
      <c r="F94" s="236"/>
      <c r="G94" s="236"/>
      <c r="J94" s="236"/>
      <c r="K94" s="236"/>
    </row>
    <row r="95" spans="1:17">
      <c r="F95" s="236"/>
      <c r="G95" s="236"/>
      <c r="J95" s="236"/>
      <c r="K95" s="236"/>
    </row>
    <row r="96" spans="1:17">
      <c r="F96" s="236"/>
      <c r="J96" s="236"/>
      <c r="K96" s="236"/>
    </row>
    <row r="97" spans="6:11">
      <c r="F97" s="236"/>
      <c r="G97" s="236"/>
      <c r="J97" s="236"/>
    </row>
    <row r="98" spans="6:11">
      <c r="F98" s="236"/>
      <c r="J98" s="236"/>
      <c r="K98" s="236"/>
    </row>
    <row r="99" spans="6:11">
      <c r="F99" s="236"/>
      <c r="J99" s="236"/>
    </row>
    <row r="100" spans="6:11">
      <c r="F100" s="236"/>
      <c r="G100" s="236"/>
      <c r="J100" s="236"/>
      <c r="K100" s="236"/>
    </row>
    <row r="101" spans="6:11">
      <c r="F101" s="236"/>
      <c r="G101" s="236"/>
      <c r="K101" s="236"/>
    </row>
    <row r="102" spans="6:11">
      <c r="G102" s="236"/>
    </row>
    <row r="103" spans="6:11">
      <c r="G103" s="236"/>
    </row>
    <row r="104" spans="6:11">
      <c r="G104" s="236"/>
      <c r="K104" s="236"/>
    </row>
    <row r="105" spans="6:11">
      <c r="G105" s="236"/>
    </row>
    <row r="106" spans="6:11">
      <c r="G106" s="236"/>
      <c r="J106" s="236"/>
    </row>
    <row r="107" spans="6:11">
      <c r="G107" s="236"/>
    </row>
    <row r="108" spans="6:11">
      <c r="G108" s="236"/>
    </row>
    <row r="109" spans="6:11">
      <c r="G109" s="236"/>
    </row>
    <row r="110" spans="6:11">
      <c r="J110" s="236"/>
    </row>
    <row r="111" spans="6:11">
      <c r="J111" s="236"/>
    </row>
    <row r="112" spans="6:11">
      <c r="J112" s="236"/>
    </row>
    <row r="113" spans="6:11">
      <c r="G113" s="236"/>
      <c r="J113" s="236"/>
    </row>
    <row r="114" spans="6:11">
      <c r="J114" s="236"/>
    </row>
    <row r="116" spans="6:11">
      <c r="F116" s="236"/>
      <c r="J116" s="236"/>
    </row>
    <row r="117" spans="6:11">
      <c r="F117" s="236"/>
      <c r="J117" s="236"/>
    </row>
    <row r="118" spans="6:11">
      <c r="F118" s="236"/>
      <c r="J118" s="236"/>
    </row>
    <row r="119" spans="6:11">
      <c r="F119" s="236"/>
      <c r="J119" s="236"/>
    </row>
    <row r="120" spans="6:11">
      <c r="F120" s="236"/>
      <c r="J120" s="236"/>
    </row>
    <row r="121" spans="6:11">
      <c r="F121" s="236"/>
      <c r="J121" s="236"/>
    </row>
    <row r="122" spans="6:11">
      <c r="F122" s="236"/>
      <c r="J122" s="236"/>
      <c r="K122" s="236"/>
    </row>
    <row r="123" spans="6:11">
      <c r="F123" s="236"/>
      <c r="J123" s="236"/>
      <c r="K123" s="236"/>
    </row>
    <row r="124" spans="6:11">
      <c r="F124" s="236"/>
      <c r="J124" s="236"/>
      <c r="K124" s="236"/>
    </row>
    <row r="125" spans="6:11">
      <c r="F125" s="236"/>
      <c r="J125" s="236"/>
      <c r="K125" s="236"/>
    </row>
    <row r="126" spans="6:11">
      <c r="F126" s="236"/>
      <c r="J126" s="236"/>
      <c r="K126" s="236"/>
    </row>
    <row r="127" spans="6:11">
      <c r="F127" s="236"/>
      <c r="J127" s="236"/>
      <c r="K127" s="236"/>
    </row>
    <row r="128" spans="6:11">
      <c r="F128" s="236"/>
      <c r="J128" s="236"/>
      <c r="K128" s="236"/>
    </row>
    <row r="129" spans="6:11">
      <c r="F129" s="236"/>
      <c r="J129" s="236"/>
      <c r="K129" s="236"/>
    </row>
    <row r="130" spans="6:11">
      <c r="F130" s="236"/>
      <c r="J130" s="236"/>
      <c r="K130" s="236"/>
    </row>
    <row r="131" spans="6:11">
      <c r="F131" s="236"/>
      <c r="J131" s="236"/>
      <c r="K131" s="236"/>
    </row>
    <row r="132" spans="6:11">
      <c r="F132" s="236"/>
      <c r="J132" s="236"/>
      <c r="K132" s="236"/>
    </row>
    <row r="133" spans="6:11">
      <c r="F133" s="236"/>
      <c r="J133" s="236"/>
      <c r="K133" s="236"/>
    </row>
    <row r="134" spans="6:11">
      <c r="F134" s="236"/>
      <c r="J134" s="236"/>
      <c r="K134" s="236"/>
    </row>
    <row r="135" spans="6:11">
      <c r="F135" s="237"/>
      <c r="J135" s="237"/>
      <c r="K135" s="236"/>
    </row>
    <row r="136" spans="6:11">
      <c r="J136" s="236"/>
      <c r="K136" s="236"/>
    </row>
    <row r="137" spans="6:11">
      <c r="K137" s="236"/>
    </row>
    <row r="138" spans="6:11">
      <c r="J138" s="236"/>
      <c r="K138" s="236"/>
    </row>
    <row r="139" spans="6:11">
      <c r="J139" s="236"/>
      <c r="K139" s="236"/>
    </row>
  </sheetData>
  <mergeCells count="61">
    <mergeCell ref="B3:C3"/>
    <mergeCell ref="F3:G3"/>
    <mergeCell ref="J3:K3"/>
    <mergeCell ref="N3:O3"/>
    <mergeCell ref="B14:C14"/>
    <mergeCell ref="F14:G14"/>
    <mergeCell ref="J14:K14"/>
    <mergeCell ref="N14:O14"/>
    <mergeCell ref="B26:C26"/>
    <mergeCell ref="F26:G26"/>
    <mergeCell ref="J26:K26"/>
    <mergeCell ref="N26:O26"/>
    <mergeCell ref="B34:C34"/>
    <mergeCell ref="F34:G34"/>
    <mergeCell ref="J34:K34"/>
    <mergeCell ref="N34:O34"/>
    <mergeCell ref="B55:P55"/>
    <mergeCell ref="B41:C41"/>
    <mergeCell ref="F41:G41"/>
    <mergeCell ref="J41:K41"/>
    <mergeCell ref="N41:O41"/>
    <mergeCell ref="A48:P48"/>
    <mergeCell ref="B49:P49"/>
    <mergeCell ref="B50:P50"/>
    <mergeCell ref="B51:P51"/>
    <mergeCell ref="B52:P52"/>
    <mergeCell ref="B53:P53"/>
    <mergeCell ref="B54:P54"/>
    <mergeCell ref="B67:P67"/>
    <mergeCell ref="B56:P56"/>
    <mergeCell ref="B57:P57"/>
    <mergeCell ref="B58:P58"/>
    <mergeCell ref="B59:P59"/>
    <mergeCell ref="B60:P60"/>
    <mergeCell ref="B61:P61"/>
    <mergeCell ref="B62:P62"/>
    <mergeCell ref="B63:P63"/>
    <mergeCell ref="B64:P64"/>
    <mergeCell ref="B65:P65"/>
    <mergeCell ref="B66:P66"/>
    <mergeCell ref="B79:P79"/>
    <mergeCell ref="B68:P68"/>
    <mergeCell ref="B69:P69"/>
    <mergeCell ref="B70:P70"/>
    <mergeCell ref="B71:P71"/>
    <mergeCell ref="B72:P72"/>
    <mergeCell ref="B73:P73"/>
    <mergeCell ref="B74:P74"/>
    <mergeCell ref="B75:P75"/>
    <mergeCell ref="B76:P76"/>
    <mergeCell ref="B77:P77"/>
    <mergeCell ref="B78:P78"/>
    <mergeCell ref="B86:P86"/>
    <mergeCell ref="B87:P87"/>
    <mergeCell ref="B88:P88"/>
    <mergeCell ref="B80:P80"/>
    <mergeCell ref="B81:P81"/>
    <mergeCell ref="B82:P82"/>
    <mergeCell ref="B83:P83"/>
    <mergeCell ref="B84:P84"/>
    <mergeCell ref="B85:P85"/>
  </mergeCells>
  <pageMargins left="0.3" right="0.17" top="0.5" bottom="0.21" header="0.17" footer="0.17"/>
  <pageSetup scale="85" orientation="landscape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zoomScale="85" zoomScaleNormal="85" workbookViewId="0">
      <pane xSplit="2" ySplit="8" topLeftCell="C9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5.75"/>
  <cols>
    <col min="1" max="1" width="5.5703125" style="243" customWidth="1"/>
    <col min="2" max="2" width="20.7109375" style="243" customWidth="1"/>
    <col min="3" max="5" width="15.85546875" style="243" customWidth="1"/>
    <col min="6" max="9" width="12.140625" style="243" customWidth="1"/>
    <col min="10" max="10" width="14" style="243" customWidth="1"/>
    <col min="11" max="11" width="11.5703125" style="243" bestFit="1" customWidth="1"/>
    <col min="12" max="16384" width="9.140625" style="243"/>
  </cols>
  <sheetData>
    <row r="1" spans="1:11">
      <c r="A1" s="243" t="s">
        <v>541</v>
      </c>
    </row>
    <row r="2" spans="1:11">
      <c r="A2" s="243" t="s">
        <v>555</v>
      </c>
    </row>
    <row r="7" spans="1:11" ht="31.5">
      <c r="C7" s="244" t="s">
        <v>556</v>
      </c>
      <c r="D7" s="245"/>
      <c r="E7" s="246"/>
      <c r="F7" s="247" t="s">
        <v>557</v>
      </c>
      <c r="G7" s="244" t="s">
        <v>558</v>
      </c>
      <c r="H7" s="245"/>
      <c r="I7" s="246"/>
    </row>
    <row r="8" spans="1:11" s="250" customFormat="1" ht="56.25" customHeight="1">
      <c r="A8" s="248" t="s">
        <v>559</v>
      </c>
      <c r="B8" s="248" t="s">
        <v>44</v>
      </c>
      <c r="C8" s="249" t="s">
        <v>560</v>
      </c>
      <c r="D8" s="248" t="s">
        <v>561</v>
      </c>
      <c r="E8" s="248" t="s">
        <v>562</v>
      </c>
      <c r="F8" s="248" t="s">
        <v>563</v>
      </c>
      <c r="G8" s="248" t="s">
        <v>34</v>
      </c>
      <c r="H8" s="248" t="s">
        <v>35</v>
      </c>
      <c r="I8" s="248" t="s">
        <v>36</v>
      </c>
      <c r="J8" s="248" t="s">
        <v>99</v>
      </c>
    </row>
    <row r="9" spans="1:11" s="251" customFormat="1">
      <c r="C9" s="252"/>
      <c r="D9" s="253"/>
      <c r="E9" s="253"/>
      <c r="F9" s="253"/>
      <c r="G9" s="253"/>
      <c r="H9" s="253"/>
      <c r="I9" s="253"/>
      <c r="J9" s="253"/>
    </row>
    <row r="10" spans="1:11">
      <c r="A10" s="254">
        <v>1</v>
      </c>
      <c r="B10" s="255" t="s">
        <v>2</v>
      </c>
      <c r="C10" s="256">
        <v>103000000</v>
      </c>
      <c r="D10" s="257">
        <v>5362251.05</v>
      </c>
      <c r="E10" s="257">
        <f>+SUM(C10:D10)</f>
        <v>108362251.05</v>
      </c>
      <c r="F10" s="257">
        <v>800000</v>
      </c>
      <c r="G10" s="257">
        <f>+G16</f>
        <v>168436.98</v>
      </c>
      <c r="H10" s="257">
        <v>44424.19</v>
      </c>
      <c r="I10" s="257">
        <f>+I16</f>
        <v>-1916.25</v>
      </c>
      <c r="J10" s="257">
        <f>SUM(E10:I10)</f>
        <v>109373195.97</v>
      </c>
      <c r="K10" s="258"/>
    </row>
    <row r="11" spans="1:11">
      <c r="A11" s="254"/>
      <c r="B11" s="255"/>
      <c r="C11" s="256"/>
      <c r="D11" s="257"/>
      <c r="E11" s="257"/>
      <c r="F11" s="257"/>
      <c r="G11" s="257"/>
      <c r="H11" s="257"/>
      <c r="I11" s="257"/>
      <c r="J11" s="257"/>
      <c r="K11" s="258"/>
    </row>
    <row r="12" spans="1:11">
      <c r="A12" s="254">
        <v>2</v>
      </c>
      <c r="B12" s="255" t="s">
        <v>3</v>
      </c>
      <c r="C12" s="256">
        <v>71034862.260000005</v>
      </c>
      <c r="D12" s="257">
        <v>5590308.3099999996</v>
      </c>
      <c r="E12" s="257">
        <f>+SUM(C12:D12)</f>
        <v>76625170.570000008</v>
      </c>
      <c r="F12" s="257"/>
      <c r="G12" s="257"/>
      <c r="H12" s="257"/>
      <c r="I12" s="257"/>
      <c r="J12" s="257"/>
      <c r="K12" s="258"/>
    </row>
    <row r="13" spans="1:11">
      <c r="A13" s="254">
        <v>3</v>
      </c>
      <c r="B13" s="255" t="s">
        <v>564</v>
      </c>
      <c r="C13" s="256">
        <f>-29710678.13</f>
        <v>-29710678.129999999</v>
      </c>
      <c r="D13" s="257">
        <v>-228057.31</v>
      </c>
      <c r="E13" s="257">
        <f>+SUM(C13:D13)</f>
        <v>-29938735.439999998</v>
      </c>
      <c r="F13" s="257"/>
      <c r="G13" s="257"/>
      <c r="H13" s="257"/>
      <c r="I13" s="257"/>
      <c r="J13" s="257"/>
      <c r="K13" s="258"/>
    </row>
    <row r="14" spans="1:11">
      <c r="A14" s="254">
        <v>4</v>
      </c>
      <c r="B14" s="255" t="s">
        <v>5</v>
      </c>
      <c r="C14" s="259">
        <f>SUM(C12:C13)</f>
        <v>41324184.13000001</v>
      </c>
      <c r="D14" s="259">
        <f>SUM(D12:D13)</f>
        <v>5362251</v>
      </c>
      <c r="E14" s="259">
        <f>SUM(E12:E13)</f>
        <v>46686435.13000001</v>
      </c>
      <c r="F14" s="257"/>
      <c r="G14" s="257"/>
      <c r="H14" s="257"/>
      <c r="I14" s="257"/>
      <c r="J14" s="257">
        <f>+E14</f>
        <v>46686435.13000001</v>
      </c>
      <c r="K14" s="258"/>
    </row>
    <row r="15" spans="1:11">
      <c r="A15" s="254"/>
      <c r="B15" s="255"/>
      <c r="C15" s="256"/>
      <c r="D15" s="257"/>
      <c r="E15" s="257"/>
      <c r="F15" s="257"/>
      <c r="G15" s="257"/>
      <c r="H15" s="257"/>
      <c r="I15" s="257"/>
      <c r="J15" s="257"/>
      <c r="K15" s="258"/>
    </row>
    <row r="16" spans="1:11">
      <c r="A16" s="254">
        <v>5</v>
      </c>
      <c r="B16" s="255" t="s">
        <v>565</v>
      </c>
      <c r="C16" s="256"/>
      <c r="D16" s="257"/>
      <c r="E16" s="257"/>
      <c r="F16" s="257">
        <v>2510406.6</v>
      </c>
      <c r="G16" s="257">
        <v>168436.98</v>
      </c>
      <c r="H16" s="257">
        <v>45520.5</v>
      </c>
      <c r="I16" s="257">
        <v>-1916.25</v>
      </c>
      <c r="J16" s="257">
        <f>SUM(E16:I16)</f>
        <v>2722447.83</v>
      </c>
      <c r="K16" s="258"/>
    </row>
    <row r="17" spans="1:11">
      <c r="A17" s="254"/>
      <c r="B17" s="255"/>
      <c r="C17" s="256"/>
      <c r="D17" s="257"/>
      <c r="E17" s="257"/>
      <c r="F17" s="257"/>
      <c r="G17" s="257"/>
      <c r="H17" s="257"/>
      <c r="I17" s="257"/>
      <c r="J17" s="257"/>
      <c r="K17" s="258"/>
    </row>
    <row r="18" spans="1:11" ht="16.5" thickBot="1">
      <c r="A18" s="254">
        <v>6</v>
      </c>
      <c r="B18" s="260" t="s">
        <v>566</v>
      </c>
      <c r="C18" s="261">
        <f t="shared" ref="C18:J18" si="0">+C10-C14-C16</f>
        <v>61675815.86999999</v>
      </c>
      <c r="D18" s="261">
        <f t="shared" si="0"/>
        <v>4.9999999813735485E-2</v>
      </c>
      <c r="E18" s="261">
        <f>+E10-E14-E16</f>
        <v>61675815.919999987</v>
      </c>
      <c r="F18" s="261">
        <f t="shared" si="0"/>
        <v>-1710406.6</v>
      </c>
      <c r="G18" s="261">
        <f t="shared" si="0"/>
        <v>0</v>
      </c>
      <c r="H18" s="261">
        <f t="shared" si="0"/>
        <v>-1096.3099999999977</v>
      </c>
      <c r="I18" s="261">
        <f t="shared" si="0"/>
        <v>0</v>
      </c>
      <c r="J18" s="261">
        <f t="shared" si="0"/>
        <v>59964313.00999999</v>
      </c>
      <c r="K18" s="258"/>
    </row>
    <row r="19" spans="1:11" ht="16.5" thickTop="1">
      <c r="C19" s="262"/>
      <c r="D19" s="262"/>
      <c r="E19" s="262"/>
      <c r="F19" s="262"/>
      <c r="G19" s="262"/>
      <c r="H19" s="262"/>
      <c r="I19" s="262"/>
      <c r="J19" s="262"/>
      <c r="K19" s="258"/>
    </row>
    <row r="20" spans="1:11">
      <c r="C20" s="262"/>
      <c r="D20" s="262"/>
      <c r="E20" s="262"/>
      <c r="F20" s="262"/>
      <c r="G20" s="262"/>
      <c r="H20" s="262"/>
      <c r="I20" s="262"/>
      <c r="J20" s="262"/>
      <c r="K20" s="258"/>
    </row>
    <row r="21" spans="1:11">
      <c r="C21" s="262"/>
      <c r="D21" s="262"/>
      <c r="E21" s="262"/>
      <c r="F21" s="263"/>
      <c r="G21" s="262"/>
      <c r="H21" s="262"/>
      <c r="I21" s="262"/>
      <c r="J21" s="262"/>
      <c r="K21" s="258"/>
    </row>
    <row r="22" spans="1:11">
      <c r="C22" s="258"/>
      <c r="D22" s="258"/>
      <c r="E22" s="258"/>
      <c r="F22" s="258"/>
      <c r="G22" s="258"/>
      <c r="I22" s="258"/>
      <c r="J22" s="258"/>
      <c r="K22" s="258"/>
    </row>
    <row r="23" spans="1:11">
      <c r="C23" s="258"/>
      <c r="D23" s="258"/>
      <c r="E23" s="258"/>
      <c r="F23" s="258"/>
      <c r="G23" s="258"/>
      <c r="I23" s="258"/>
      <c r="J23" s="258"/>
      <c r="K23" s="258"/>
    </row>
    <row r="24" spans="1:11">
      <c r="C24" s="258"/>
      <c r="D24" s="258"/>
      <c r="E24" s="258"/>
      <c r="F24" s="258"/>
      <c r="G24" s="258"/>
      <c r="I24" s="258"/>
      <c r="J24" s="258"/>
      <c r="K24" s="258"/>
    </row>
    <row r="25" spans="1:11"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>
      <c r="C27" s="258"/>
      <c r="D27" s="258"/>
      <c r="E27" s="258"/>
      <c r="F27" s="258"/>
      <c r="G27" s="258"/>
      <c r="H27" s="258"/>
      <c r="I27" s="258"/>
      <c r="J27" s="258"/>
      <c r="K27" s="258"/>
    </row>
    <row r="28" spans="1:11">
      <c r="C28" s="258"/>
      <c r="D28" s="258"/>
      <c r="E28" s="258"/>
      <c r="F28" s="258"/>
      <c r="G28" s="258"/>
      <c r="H28" s="258"/>
      <c r="I28" s="258"/>
      <c r="J28" s="258"/>
      <c r="K28" s="258"/>
    </row>
    <row r="29" spans="1:11">
      <c r="C29" s="258"/>
      <c r="D29" s="258"/>
      <c r="E29" s="258"/>
      <c r="F29" s="258"/>
      <c r="G29" s="258"/>
      <c r="H29" s="258"/>
      <c r="I29" s="258"/>
      <c r="J29" s="258"/>
      <c r="K29" s="258"/>
    </row>
    <row r="30" spans="1:11">
      <c r="C30" s="258"/>
      <c r="D30" s="258"/>
      <c r="E30" s="258"/>
      <c r="F30" s="258"/>
      <c r="G30" s="258"/>
      <c r="H30" s="258"/>
      <c r="I30" s="258"/>
      <c r="J30" s="258"/>
      <c r="K30" s="258"/>
    </row>
    <row r="31" spans="1:11">
      <c r="C31" s="258"/>
      <c r="D31" s="258"/>
      <c r="E31" s="258"/>
      <c r="F31" s="258"/>
      <c r="G31" s="258"/>
      <c r="H31" s="258"/>
      <c r="I31" s="258"/>
      <c r="J31" s="258"/>
      <c r="K31" s="258"/>
    </row>
    <row r="32" spans="1:11">
      <c r="C32" s="258"/>
      <c r="D32" s="258"/>
      <c r="E32" s="258"/>
      <c r="F32" s="258"/>
      <c r="G32" s="258"/>
      <c r="H32" s="258"/>
      <c r="I32" s="258"/>
      <c r="J32" s="258"/>
      <c r="K32" s="258"/>
    </row>
    <row r="33" spans="3:11">
      <c r="C33" s="258"/>
      <c r="D33" s="258"/>
      <c r="E33" s="258"/>
      <c r="F33" s="258"/>
      <c r="G33" s="258"/>
      <c r="H33" s="258"/>
      <c r="I33" s="258"/>
      <c r="J33" s="258"/>
      <c r="K33" s="258"/>
    </row>
    <row r="34" spans="3:11">
      <c r="C34" s="258"/>
      <c r="D34" s="258"/>
      <c r="E34" s="258"/>
      <c r="F34" s="258"/>
      <c r="G34" s="258"/>
      <c r="H34" s="258"/>
      <c r="I34" s="258"/>
      <c r="J34" s="258"/>
      <c r="K34" s="258"/>
    </row>
    <row r="35" spans="3:11">
      <c r="C35" s="258"/>
      <c r="D35" s="258"/>
      <c r="E35" s="258"/>
      <c r="F35" s="258"/>
      <c r="G35" s="258"/>
      <c r="H35" s="258"/>
      <c r="I35" s="258"/>
      <c r="J35" s="258"/>
      <c r="K35" s="258"/>
    </row>
    <row r="36" spans="3:11">
      <c r="C36" s="258"/>
      <c r="D36" s="258"/>
      <c r="E36" s="258"/>
      <c r="F36" s="258"/>
      <c r="G36" s="258"/>
      <c r="H36" s="258"/>
      <c r="I36" s="258"/>
      <c r="J36" s="258"/>
      <c r="K36" s="258"/>
    </row>
    <row r="37" spans="3:11">
      <c r="C37" s="258"/>
      <c r="D37" s="258"/>
      <c r="E37" s="258"/>
      <c r="F37" s="258"/>
      <c r="G37" s="258"/>
      <c r="H37" s="258"/>
      <c r="I37" s="258"/>
      <c r="J37" s="258"/>
      <c r="K37" s="258"/>
    </row>
    <row r="38" spans="3:11">
      <c r="C38" s="258"/>
      <c r="D38" s="258"/>
      <c r="E38" s="258"/>
      <c r="F38" s="258"/>
      <c r="G38" s="258"/>
      <c r="H38" s="258"/>
      <c r="I38" s="258"/>
      <c r="J38" s="258"/>
      <c r="K38" s="258"/>
    </row>
    <row r="39" spans="3:11">
      <c r="C39" s="258"/>
      <c r="D39" s="258"/>
      <c r="E39" s="258"/>
      <c r="F39" s="258"/>
      <c r="G39" s="258"/>
      <c r="H39" s="258"/>
      <c r="I39" s="258"/>
      <c r="J39" s="258"/>
      <c r="K39" s="258"/>
    </row>
    <row r="40" spans="3:11">
      <c r="C40" s="258"/>
      <c r="D40" s="258"/>
      <c r="E40" s="258"/>
      <c r="F40" s="258"/>
      <c r="G40" s="258"/>
      <c r="H40" s="258"/>
      <c r="I40" s="258"/>
      <c r="J40" s="258"/>
      <c r="K40" s="258"/>
    </row>
    <row r="41" spans="3:11">
      <c r="C41" s="258"/>
      <c r="D41" s="258"/>
      <c r="E41" s="258"/>
      <c r="F41" s="258"/>
      <c r="G41" s="258"/>
      <c r="H41" s="258"/>
      <c r="I41" s="258"/>
      <c r="J41" s="258"/>
      <c r="K41" s="258"/>
    </row>
  </sheetData>
  <pageMargins left="0.64" right="0.17" top="0.75" bottom="0.75" header="0.3" footer="0.3"/>
  <pageSetup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workbookViewId="0">
      <selection activeCell="D11" sqref="D11"/>
    </sheetView>
  </sheetViews>
  <sheetFormatPr defaultRowHeight="15"/>
  <cols>
    <col min="1" max="1" width="5.42578125" style="21" customWidth="1"/>
    <col min="2" max="2" width="32" style="21" customWidth="1"/>
    <col min="3" max="4" width="18.85546875" style="21" customWidth="1"/>
    <col min="5" max="5" width="15.28515625" style="21" customWidth="1"/>
    <col min="6" max="16384" width="9.140625" style="21"/>
  </cols>
  <sheetData>
    <row r="1" spans="1:4">
      <c r="B1" s="21" t="s">
        <v>541</v>
      </c>
    </row>
    <row r="2" spans="1:4">
      <c r="B2" s="21" t="s">
        <v>542</v>
      </c>
    </row>
    <row r="4" spans="1:4">
      <c r="C4" s="238" t="s">
        <v>543</v>
      </c>
    </row>
    <row r="5" spans="1:4">
      <c r="B5" s="239" t="s">
        <v>44</v>
      </c>
      <c r="C5" s="240" t="s">
        <v>544</v>
      </c>
      <c r="D5" s="240" t="s">
        <v>545</v>
      </c>
    </row>
    <row r="7" spans="1:4">
      <c r="A7" s="21">
        <v>1</v>
      </c>
      <c r="B7" s="21" t="s">
        <v>24</v>
      </c>
      <c r="C7" s="21">
        <v>665000</v>
      </c>
      <c r="D7" s="21">
        <v>693291</v>
      </c>
    </row>
    <row r="8" spans="1:4">
      <c r="A8" s="21">
        <v>2</v>
      </c>
      <c r="B8" s="21" t="s">
        <v>25</v>
      </c>
      <c r="C8" s="21">
        <v>397000</v>
      </c>
      <c r="D8" s="21">
        <v>396859</v>
      </c>
    </row>
    <row r="9" spans="1:4">
      <c r="A9" s="21">
        <v>3</v>
      </c>
      <c r="B9" s="21" t="s">
        <v>26</v>
      </c>
      <c r="C9" s="21">
        <v>320000</v>
      </c>
      <c r="D9" s="21">
        <v>320485.5</v>
      </c>
    </row>
    <row r="10" spans="1:4">
      <c r="A10" s="21">
        <v>4</v>
      </c>
      <c r="B10" s="21" t="s">
        <v>27</v>
      </c>
      <c r="C10" s="21">
        <v>315000</v>
      </c>
      <c r="D10" s="21">
        <v>317805</v>
      </c>
    </row>
    <row r="11" spans="1:4">
      <c r="A11" s="21">
        <v>5</v>
      </c>
      <c r="B11" s="21" t="s">
        <v>28</v>
      </c>
      <c r="C11" s="21">
        <v>369000</v>
      </c>
      <c r="D11" s="21">
        <v>275622</v>
      </c>
    </row>
    <row r="12" spans="1:4">
      <c r="A12" s="21">
        <v>6</v>
      </c>
      <c r="B12" s="21" t="s">
        <v>29</v>
      </c>
      <c r="C12" s="21">
        <v>282999</v>
      </c>
      <c r="D12" s="21">
        <f>'Summary JC Sale Journal Entries'!F35</f>
        <v>282999</v>
      </c>
    </row>
    <row r="13" spans="1:4">
      <c r="A13" s="21">
        <v>7</v>
      </c>
      <c r="B13" s="21" t="s">
        <v>30</v>
      </c>
      <c r="C13" s="21">
        <v>57000</v>
      </c>
      <c r="D13" s="21">
        <v>56704</v>
      </c>
    </row>
    <row r="14" spans="1:4">
      <c r="A14" s="21">
        <v>8</v>
      </c>
      <c r="B14" s="21" t="s">
        <v>546</v>
      </c>
      <c r="C14" s="21">
        <v>51000</v>
      </c>
      <c r="D14" s="21">
        <v>51484</v>
      </c>
    </row>
    <row r="15" spans="1:4">
      <c r="A15" s="21">
        <v>9</v>
      </c>
      <c r="B15" s="22" t="s">
        <v>32</v>
      </c>
      <c r="C15" s="22">
        <f>36236+17171.65</f>
        <v>53407.65</v>
      </c>
      <c r="D15" s="21">
        <f>537971-D9-D13-D14+5860</f>
        <v>115157.5</v>
      </c>
    </row>
    <row r="16" spans="1:4">
      <c r="A16" s="21">
        <v>10</v>
      </c>
    </row>
    <row r="17" spans="1:4">
      <c r="A17" s="21">
        <v>11</v>
      </c>
      <c r="B17" s="21" t="s">
        <v>99</v>
      </c>
      <c r="C17" s="241">
        <f>SUM(C7:C16)</f>
        <v>2510406.65</v>
      </c>
      <c r="D17" s="241">
        <f>SUM(D7:D16)</f>
        <v>2510407</v>
      </c>
    </row>
    <row r="18" spans="1:4">
      <c r="A18" s="21">
        <v>12</v>
      </c>
    </row>
    <row r="19" spans="1:4">
      <c r="A19" s="21">
        <v>13</v>
      </c>
      <c r="B19" s="21" t="s">
        <v>547</v>
      </c>
      <c r="C19" s="21">
        <v>800000</v>
      </c>
      <c r="D19" s="21">
        <v>800000</v>
      </c>
    </row>
    <row r="20" spans="1:4">
      <c r="A20" s="21">
        <v>14</v>
      </c>
    </row>
    <row r="21" spans="1:4">
      <c r="A21" s="21">
        <v>15</v>
      </c>
      <c r="B21" s="21" t="s">
        <v>548</v>
      </c>
      <c r="C21" s="241">
        <f>+C17-C19</f>
        <v>1710406.65</v>
      </c>
      <c r="D21" s="241">
        <f>+D17-D19</f>
        <v>1710407</v>
      </c>
    </row>
    <row r="22" spans="1:4">
      <c r="A22" s="21">
        <v>16</v>
      </c>
    </row>
    <row r="24" spans="1:4">
      <c r="B24" s="242"/>
      <c r="C24" s="242"/>
    </row>
    <row r="25" spans="1:4">
      <c r="B25" s="21" t="s">
        <v>549</v>
      </c>
    </row>
    <row r="26" spans="1:4">
      <c r="B26" s="21" t="s">
        <v>550</v>
      </c>
    </row>
    <row r="31" spans="1:4">
      <c r="B31" s="21" t="s">
        <v>551</v>
      </c>
    </row>
    <row r="32" spans="1:4">
      <c r="B32" s="21" t="s">
        <v>552</v>
      </c>
      <c r="D32" s="21">
        <v>1063469.76</v>
      </c>
    </row>
    <row r="33" spans="2:4">
      <c r="B33" s="21" t="s">
        <v>553</v>
      </c>
      <c r="D33" s="21">
        <v>767079.30000000016</v>
      </c>
    </row>
    <row r="34" spans="2:4">
      <c r="B34" s="21" t="s">
        <v>25</v>
      </c>
      <c r="D34" s="21">
        <f>+D8</f>
        <v>396859</v>
      </c>
    </row>
    <row r="35" spans="2:4">
      <c r="B35" s="21" t="s">
        <v>29</v>
      </c>
      <c r="D35" s="21">
        <f>+D12</f>
        <v>282999</v>
      </c>
    </row>
    <row r="36" spans="2:4">
      <c r="B36" s="21" t="s">
        <v>554</v>
      </c>
      <c r="D36" s="241">
        <f>SUM(D32:D35)</f>
        <v>2510407.06</v>
      </c>
    </row>
  </sheetData>
  <pageMargins left="0.7" right="0.7" top="0.76" bottom="0.63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5" zoomScaleNormal="85" workbookViewId="0">
      <selection activeCell="I30" sqref="I30"/>
    </sheetView>
  </sheetViews>
  <sheetFormatPr defaultRowHeight="15"/>
  <cols>
    <col min="1" max="1" width="42.85546875" customWidth="1"/>
    <col min="2" max="2" width="14.85546875" customWidth="1"/>
    <col min="3" max="5" width="14.42578125" bestFit="1" customWidth="1"/>
  </cols>
  <sheetData>
    <row r="1" spans="1:7" ht="25.5">
      <c r="A1" s="158" t="s">
        <v>434</v>
      </c>
      <c r="B1" s="159" t="s">
        <v>435</v>
      </c>
      <c r="C1" s="160" t="s">
        <v>436</v>
      </c>
      <c r="D1" s="160" t="s">
        <v>437</v>
      </c>
      <c r="E1" s="160" t="s">
        <v>5</v>
      </c>
    </row>
    <row r="2" spans="1:7">
      <c r="A2" s="161" t="s">
        <v>438</v>
      </c>
      <c r="B2" s="162"/>
      <c r="C2" s="163">
        <v>689313.94000000006</v>
      </c>
      <c r="D2" s="163">
        <v>313751.76</v>
      </c>
      <c r="E2" s="163">
        <v>375562.18</v>
      </c>
      <c r="G2" s="164">
        <f>D2/C2</f>
        <v>0.45516526185441714</v>
      </c>
    </row>
    <row r="3" spans="1:7">
      <c r="A3" s="165" t="s">
        <v>439</v>
      </c>
      <c r="B3" s="162"/>
      <c r="C3" s="163">
        <v>46488.74</v>
      </c>
      <c r="D3" s="163">
        <v>0.35000000000000003</v>
      </c>
      <c r="E3" s="163">
        <v>46488.39</v>
      </c>
      <c r="G3" s="164">
        <f t="shared" ref="G3:G30" si="0">D3/C3</f>
        <v>7.5287048003452033E-6</v>
      </c>
    </row>
    <row r="4" spans="1:7">
      <c r="A4" s="165" t="s">
        <v>440</v>
      </c>
      <c r="B4" s="162"/>
      <c r="C4" s="163">
        <v>28250</v>
      </c>
      <c r="D4" s="163">
        <v>18286.3</v>
      </c>
      <c r="E4" s="163">
        <v>9963.7000000000007</v>
      </c>
      <c r="G4" s="164">
        <f t="shared" si="0"/>
        <v>0.64730265486725658</v>
      </c>
    </row>
    <row r="5" spans="1:7">
      <c r="A5" s="165" t="s">
        <v>441</v>
      </c>
      <c r="B5" s="162"/>
      <c r="C5" s="163">
        <v>1623359.4300000009</v>
      </c>
      <c r="D5" s="163">
        <v>539869.18999999983</v>
      </c>
      <c r="E5" s="163">
        <v>1083490.2399999995</v>
      </c>
      <c r="G5" s="164">
        <f t="shared" si="0"/>
        <v>0.33256294325403929</v>
      </c>
    </row>
    <row r="6" spans="1:7">
      <c r="A6" s="165" t="s">
        <v>442</v>
      </c>
      <c r="B6" s="162"/>
      <c r="C6" s="163">
        <v>48181.23</v>
      </c>
      <c r="D6" s="163">
        <v>610.87000000000012</v>
      </c>
      <c r="E6" s="163">
        <v>47570.36</v>
      </c>
      <c r="G6" s="164">
        <f t="shared" si="0"/>
        <v>1.2678588736734202E-2</v>
      </c>
    </row>
    <row r="7" spans="1:7">
      <c r="A7" s="165" t="s">
        <v>443</v>
      </c>
      <c r="B7" s="162"/>
      <c r="C7" s="163">
        <v>2553669.9500000002</v>
      </c>
      <c r="D7" s="163">
        <v>867597.83999999985</v>
      </c>
      <c r="E7" s="163">
        <v>1686072.1100000003</v>
      </c>
      <c r="G7" s="164">
        <f t="shared" si="0"/>
        <v>0.33974548668671917</v>
      </c>
    </row>
    <row r="8" spans="1:7">
      <c r="A8" s="165" t="s">
        <v>444</v>
      </c>
      <c r="B8" s="162"/>
      <c r="C8" s="163">
        <v>32120.84</v>
      </c>
      <c r="D8" s="163">
        <v>265.09000000000003</v>
      </c>
      <c r="E8" s="163">
        <v>31855.75</v>
      </c>
      <c r="G8" s="164">
        <f t="shared" si="0"/>
        <v>8.2528974958313676E-3</v>
      </c>
    </row>
    <row r="9" spans="1:7">
      <c r="A9" s="165" t="s">
        <v>445</v>
      </c>
      <c r="B9" s="162"/>
      <c r="C9" s="163">
        <v>3894880.72</v>
      </c>
      <c r="D9" s="163">
        <v>1804379.9</v>
      </c>
      <c r="E9" s="163">
        <v>2090529.3999999997</v>
      </c>
      <c r="G9" s="164">
        <f t="shared" si="0"/>
        <v>0.46326961715017545</v>
      </c>
    </row>
    <row r="10" spans="1:7">
      <c r="A10" s="165" t="s">
        <v>446</v>
      </c>
      <c r="B10" s="162"/>
      <c r="C10" s="163">
        <v>5750.36</v>
      </c>
      <c r="D10" s="163">
        <v>1615.78</v>
      </c>
      <c r="E10" s="163">
        <v>4134.58</v>
      </c>
      <c r="G10" s="164">
        <f t="shared" si="0"/>
        <v>0.280987625122601</v>
      </c>
    </row>
    <row r="11" spans="1:7">
      <c r="A11" s="165" t="s">
        <v>447</v>
      </c>
      <c r="B11" s="162"/>
      <c r="C11" s="163">
        <v>389382.46</v>
      </c>
      <c r="D11" s="163">
        <v>0</v>
      </c>
      <c r="E11" s="163">
        <v>389382.46</v>
      </c>
      <c r="G11" s="164">
        <f t="shared" si="0"/>
        <v>0</v>
      </c>
    </row>
    <row r="12" spans="1:7">
      <c r="A12" s="165" t="s">
        <v>448</v>
      </c>
      <c r="B12" s="162"/>
      <c r="C12" s="163">
        <v>74086.19</v>
      </c>
      <c r="D12" s="163">
        <v>42794.17</v>
      </c>
      <c r="E12" s="163">
        <v>31292.02</v>
      </c>
      <c r="G12" s="164">
        <f t="shared" si="0"/>
        <v>0.57762681546992767</v>
      </c>
    </row>
    <row r="13" spans="1:7">
      <c r="A13" s="165" t="s">
        <v>449</v>
      </c>
      <c r="B13" s="162"/>
      <c r="C13" s="163">
        <v>267221.92000000004</v>
      </c>
      <c r="D13" s="163">
        <v>46210.83</v>
      </c>
      <c r="E13" s="163">
        <v>221011.09000000003</v>
      </c>
      <c r="G13" s="164">
        <f t="shared" si="0"/>
        <v>0.172930536536823</v>
      </c>
    </row>
    <row r="14" spans="1:7">
      <c r="A14" s="165" t="s">
        <v>450</v>
      </c>
      <c r="B14" s="162"/>
      <c r="C14" s="163">
        <v>7691401.4400000013</v>
      </c>
      <c r="D14" s="163">
        <v>2274839.6500000004</v>
      </c>
      <c r="E14" s="163">
        <v>5416561.7899999972</v>
      </c>
      <c r="G14" s="164">
        <f t="shared" si="0"/>
        <v>0.29576399928489494</v>
      </c>
    </row>
    <row r="15" spans="1:7">
      <c r="A15" s="165" t="s">
        <v>451</v>
      </c>
      <c r="B15" s="162"/>
      <c r="C15" s="163">
        <v>9533395.2499999925</v>
      </c>
      <c r="D15" s="163">
        <v>3608837.4499999965</v>
      </c>
      <c r="E15" s="163">
        <v>5924557.8000000017</v>
      </c>
      <c r="G15" s="164">
        <f t="shared" si="0"/>
        <v>0.3785469242975108</v>
      </c>
    </row>
    <row r="16" spans="1:7">
      <c r="A16" s="165" t="s">
        <v>452</v>
      </c>
      <c r="B16" s="162"/>
      <c r="C16" s="163">
        <v>10208202.989999996</v>
      </c>
      <c r="D16" s="163">
        <v>3959958.4400000004</v>
      </c>
      <c r="E16" s="163">
        <v>6248244.5499999998</v>
      </c>
      <c r="G16" s="164">
        <f t="shared" si="0"/>
        <v>0.38791924924290733</v>
      </c>
    </row>
    <row r="17" spans="1:7">
      <c r="A17" s="165" t="s">
        <v>453</v>
      </c>
      <c r="B17" s="162"/>
      <c r="C17" s="163">
        <v>8345736.3600000013</v>
      </c>
      <c r="D17" s="163">
        <v>2769331.1300000027</v>
      </c>
      <c r="E17" s="163">
        <v>5576405.2299999967</v>
      </c>
      <c r="G17" s="164">
        <f t="shared" si="0"/>
        <v>0.33182585820384125</v>
      </c>
    </row>
    <row r="18" spans="1:7">
      <c r="A18" s="165" t="s">
        <v>454</v>
      </c>
      <c r="B18" s="162"/>
      <c r="C18" s="163">
        <v>12671741.540000008</v>
      </c>
      <c r="D18" s="163">
        <v>5403273.629999999</v>
      </c>
      <c r="E18" s="163">
        <v>7268467.9100000001</v>
      </c>
      <c r="G18" s="164">
        <f t="shared" si="0"/>
        <v>0.42640339632432206</v>
      </c>
    </row>
    <row r="19" spans="1:7">
      <c r="A19" s="166" t="s">
        <v>455</v>
      </c>
      <c r="B19" s="162"/>
      <c r="C19" s="163">
        <v>9447410.7000000011</v>
      </c>
      <c r="D19" s="163">
        <v>3582084.87</v>
      </c>
      <c r="E19" s="163">
        <v>5865325.830000001</v>
      </c>
      <c r="G19" s="164">
        <f t="shared" si="0"/>
        <v>0.37916048997425289</v>
      </c>
    </row>
    <row r="20" spans="1:7">
      <c r="A20" s="165" t="s">
        <v>456</v>
      </c>
      <c r="B20" s="162"/>
      <c r="C20" s="163">
        <v>5733834.7300000004</v>
      </c>
      <c r="D20" s="163">
        <v>3210285.6300000004</v>
      </c>
      <c r="E20" s="163">
        <v>2523549.1000000006</v>
      </c>
      <c r="G20" s="164">
        <f t="shared" si="0"/>
        <v>0.55988457658248547</v>
      </c>
    </row>
    <row r="21" spans="1:7">
      <c r="A21" s="166" t="s">
        <v>457</v>
      </c>
      <c r="B21" s="162"/>
      <c r="C21" s="163">
        <v>974348.79999999993</v>
      </c>
      <c r="D21" s="163">
        <v>298132.8</v>
      </c>
      <c r="E21" s="163">
        <v>676216</v>
      </c>
      <c r="G21" s="164">
        <f t="shared" si="0"/>
        <v>0.30598159509202455</v>
      </c>
    </row>
    <row r="22" spans="1:7">
      <c r="A22" s="165" t="s">
        <v>458</v>
      </c>
      <c r="B22" s="162"/>
      <c r="C22" s="163">
        <v>346591.22</v>
      </c>
      <c r="D22" s="163">
        <v>97569.460000000021</v>
      </c>
      <c r="E22" s="163">
        <v>249021.75999999998</v>
      </c>
      <c r="G22" s="164">
        <f t="shared" si="0"/>
        <v>0.28151163206038521</v>
      </c>
    </row>
    <row r="23" spans="1:7">
      <c r="A23" s="165" t="s">
        <v>459</v>
      </c>
      <c r="B23" s="162"/>
      <c r="C23" s="163">
        <v>323.97000000000003</v>
      </c>
      <c r="D23" s="163">
        <v>176.94</v>
      </c>
      <c r="E23" s="163">
        <v>147.03</v>
      </c>
      <c r="G23" s="164">
        <f t="shared" si="0"/>
        <v>0.54616168163718859</v>
      </c>
    </row>
    <row r="24" spans="1:7">
      <c r="A24" s="165" t="s">
        <v>460</v>
      </c>
      <c r="B24" s="162"/>
      <c r="C24" s="163">
        <v>1270488.29</v>
      </c>
      <c r="D24" s="163">
        <v>944111.24</v>
      </c>
      <c r="E24" s="163">
        <v>326377.04999999993</v>
      </c>
      <c r="G24" s="164">
        <f t="shared" si="0"/>
        <v>0.74310896639590429</v>
      </c>
    </row>
    <row r="25" spans="1:7">
      <c r="A25" s="165" t="s">
        <v>461</v>
      </c>
      <c r="B25" s="162"/>
      <c r="C25" s="163">
        <v>68307.399999999994</v>
      </c>
      <c r="D25" s="163">
        <v>60925.590000000004</v>
      </c>
      <c r="E25" s="163">
        <v>7381.81</v>
      </c>
      <c r="G25" s="164">
        <f t="shared" si="0"/>
        <v>0.89193249926069518</v>
      </c>
    </row>
    <row r="26" spans="1:7">
      <c r="A26" s="165" t="s">
        <v>462</v>
      </c>
      <c r="B26" s="162"/>
      <c r="C26" s="163">
        <v>18099.79</v>
      </c>
      <c r="D26" s="163">
        <v>6900.43</v>
      </c>
      <c r="E26" s="163">
        <v>11199.36</v>
      </c>
      <c r="G26" s="164">
        <f t="shared" si="0"/>
        <v>0.38124364978820197</v>
      </c>
    </row>
    <row r="27" spans="1:7">
      <c r="A27" s="167" t="s">
        <v>463</v>
      </c>
      <c r="B27" s="168"/>
      <c r="C27" s="169">
        <v>345310.22092000005</v>
      </c>
      <c r="D27" s="169">
        <v>85391.55</v>
      </c>
      <c r="E27" s="169">
        <v>259890.09</v>
      </c>
      <c r="G27" s="164">
        <f t="shared" si="0"/>
        <v>0.24728937872876675</v>
      </c>
    </row>
    <row r="28" spans="1:7">
      <c r="A28" s="165" t="s">
        <v>464</v>
      </c>
      <c r="B28" s="162"/>
      <c r="C28" s="163">
        <v>5534.12</v>
      </c>
      <c r="D28" s="163">
        <v>1534.55</v>
      </c>
      <c r="E28" s="163">
        <v>3999.57</v>
      </c>
      <c r="G28" s="164">
        <f t="shared" si="0"/>
        <v>0.27728889145880464</v>
      </c>
    </row>
    <row r="29" spans="1:7">
      <c r="A29" s="165" t="s">
        <v>465</v>
      </c>
      <c r="B29" s="162"/>
      <c r="C29" s="163">
        <v>2219.5500000000002</v>
      </c>
      <c r="D29" s="163">
        <v>0</v>
      </c>
      <c r="E29" s="163">
        <v>2219.5500000000002</v>
      </c>
      <c r="G29" s="164">
        <f t="shared" si="0"/>
        <v>0</v>
      </c>
    </row>
    <row r="30" spans="1:7" ht="15.75" thickBot="1">
      <c r="A30" s="165" t="s">
        <v>466</v>
      </c>
      <c r="B30" s="162"/>
      <c r="C30" s="170">
        <v>76315652.150920093</v>
      </c>
      <c r="D30" s="170">
        <v>29938735.44000005</v>
      </c>
      <c r="E30" s="170">
        <v>46376916.710000008</v>
      </c>
      <c r="G30" s="164">
        <f t="shared" si="0"/>
        <v>0.3923013771905387</v>
      </c>
    </row>
    <row r="31" spans="1:7" ht="15.75" thickTop="1">
      <c r="A31" s="171"/>
      <c r="B31" s="162"/>
      <c r="C31" s="163"/>
      <c r="D31" s="163"/>
      <c r="E31" s="172"/>
    </row>
    <row r="32" spans="1:7">
      <c r="A32" s="173"/>
      <c r="B32" s="174"/>
      <c r="C32" s="175"/>
      <c r="D32" s="175"/>
      <c r="E32" s="175"/>
    </row>
    <row r="33" spans="1:7">
      <c r="A33" s="171"/>
      <c r="B33" s="162"/>
      <c r="C33" s="163"/>
      <c r="D33" s="163"/>
      <c r="E33" s="163"/>
    </row>
    <row r="34" spans="1:7">
      <c r="A34" s="171"/>
      <c r="B34" s="176" t="s">
        <v>467</v>
      </c>
      <c r="C34" s="177">
        <v>279336</v>
      </c>
      <c r="D34" s="163"/>
      <c r="E34" s="163"/>
    </row>
    <row r="35" spans="1:7">
      <c r="A35" s="171"/>
      <c r="B35" s="176"/>
      <c r="C35" s="177"/>
      <c r="D35" s="163"/>
      <c r="E35" s="163"/>
    </row>
    <row r="36" spans="1:7">
      <c r="A36" s="171"/>
      <c r="B36" s="176" t="s">
        <v>468</v>
      </c>
      <c r="C36" s="177">
        <v>30182.419999999995</v>
      </c>
      <c r="D36" s="163"/>
      <c r="E36" s="163"/>
    </row>
    <row r="37" spans="1:7">
      <c r="A37" s="171"/>
      <c r="B37" s="176"/>
      <c r="C37" s="178"/>
      <c r="D37" s="179"/>
      <c r="E37" s="179"/>
    </row>
    <row r="38" spans="1:7" ht="15.75" thickBot="1">
      <c r="A38" s="171"/>
      <c r="B38" s="176" t="s">
        <v>469</v>
      </c>
      <c r="C38" s="170">
        <v>76625170.570920095</v>
      </c>
      <c r="D38" s="170">
        <v>29938735.44000005</v>
      </c>
      <c r="E38" s="170">
        <v>46686435.130920045</v>
      </c>
      <c r="G38" s="164">
        <f t="shared" ref="G38" si="1">D38/C38</f>
        <v>0.39071672163248738</v>
      </c>
    </row>
  </sheetData>
  <printOptions horizontalCentered="1" verticalCentered="1"/>
  <pageMargins left="0.7" right="0.7" top="0.8" bottom="0.5" header="0.3" footer="0.3"/>
  <pageSetup scale="85" orientation="landscape" r:id="rId1"/>
  <headerFooter>
    <oddHeader>&amp;CJefferson County Assets
Net Book Value
As of March 29, 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opLeftCell="A34" zoomScale="110" zoomScaleNormal="110" workbookViewId="0">
      <selection activeCell="G70" sqref="G70"/>
    </sheetView>
  </sheetViews>
  <sheetFormatPr defaultRowHeight="15"/>
  <cols>
    <col min="2" max="2" width="39.42578125" bestFit="1" customWidth="1"/>
    <col min="3" max="3" width="13.85546875" bestFit="1" customWidth="1"/>
    <col min="4" max="4" width="12.28515625" bestFit="1" customWidth="1"/>
    <col min="5" max="5" width="13.5703125" bestFit="1" customWidth="1"/>
    <col min="6" max="6" width="15.42578125" customWidth="1"/>
    <col min="7" max="7" width="15.85546875" customWidth="1"/>
  </cols>
  <sheetData>
    <row r="1" spans="1:7">
      <c r="A1" s="109"/>
      <c r="B1" s="110"/>
      <c r="C1" s="111"/>
      <c r="D1" s="111"/>
      <c r="E1" s="111"/>
      <c r="F1" s="111"/>
      <c r="G1" s="112" t="s">
        <v>364</v>
      </c>
    </row>
    <row r="2" spans="1:7">
      <c r="A2" s="109"/>
      <c r="B2" s="110"/>
      <c r="C2" s="111"/>
      <c r="D2" s="111"/>
      <c r="E2" s="111"/>
      <c r="F2" s="111"/>
      <c r="G2" s="112" t="s">
        <v>365</v>
      </c>
    </row>
    <row r="3" spans="1:7">
      <c r="A3" s="109"/>
      <c r="B3" s="110"/>
      <c r="C3" s="111"/>
      <c r="D3" s="111"/>
      <c r="E3" s="111"/>
      <c r="F3" s="111"/>
      <c r="G3" s="111"/>
    </row>
    <row r="4" spans="1:7">
      <c r="A4" s="109"/>
      <c r="B4" s="110"/>
      <c r="C4" s="111"/>
      <c r="D4" s="111"/>
      <c r="E4" s="111"/>
      <c r="F4" s="111"/>
      <c r="G4" s="111"/>
    </row>
    <row r="5" spans="1:7">
      <c r="A5" s="295" t="s">
        <v>366</v>
      </c>
      <c r="B5" s="295"/>
      <c r="C5" s="295"/>
      <c r="D5" s="295"/>
      <c r="E5" s="295"/>
      <c r="F5" s="295"/>
      <c r="G5" s="295"/>
    </row>
    <row r="6" spans="1:7">
      <c r="A6" s="295" t="s">
        <v>367</v>
      </c>
      <c r="B6" s="295"/>
      <c r="C6" s="295"/>
      <c r="D6" s="295"/>
      <c r="E6" s="295"/>
      <c r="F6" s="295"/>
      <c r="G6" s="295"/>
    </row>
    <row r="7" spans="1:7">
      <c r="A7" s="295" t="s">
        <v>368</v>
      </c>
      <c r="B7" s="295"/>
      <c r="C7" s="295"/>
      <c r="D7" s="295"/>
      <c r="E7" s="295"/>
      <c r="F7" s="295"/>
      <c r="G7" s="295"/>
    </row>
    <row r="8" spans="1:7">
      <c r="A8" s="295" t="s">
        <v>369</v>
      </c>
      <c r="B8" s="295"/>
      <c r="C8" s="295"/>
      <c r="D8" s="295"/>
      <c r="E8" s="295"/>
      <c r="F8" s="295"/>
      <c r="G8" s="295"/>
    </row>
    <row r="9" spans="1:7">
      <c r="A9" s="113"/>
      <c r="B9" s="114"/>
      <c r="C9" s="110"/>
      <c r="D9" s="111"/>
      <c r="E9" s="111"/>
      <c r="F9" s="111"/>
      <c r="G9" s="111"/>
    </row>
    <row r="10" spans="1:7">
      <c r="A10" s="113"/>
      <c r="B10" s="115"/>
      <c r="C10" s="116"/>
      <c r="D10" s="111"/>
      <c r="E10" s="111"/>
      <c r="F10" s="111"/>
      <c r="G10" s="111"/>
    </row>
    <row r="11" spans="1:7">
      <c r="A11" s="117" t="s">
        <v>370</v>
      </c>
      <c r="B11" s="115"/>
      <c r="C11" s="116" t="s">
        <v>371</v>
      </c>
      <c r="D11" s="111"/>
      <c r="E11" s="116" t="s">
        <v>372</v>
      </c>
      <c r="F11" s="118" t="s">
        <v>373</v>
      </c>
      <c r="G11" s="118" t="s">
        <v>373</v>
      </c>
    </row>
    <row r="12" spans="1:7" ht="15.75" thickBot="1">
      <c r="A12" s="119" t="s">
        <v>374</v>
      </c>
      <c r="B12" s="120"/>
      <c r="C12" s="121" t="s">
        <v>375</v>
      </c>
      <c r="D12" s="121" t="s">
        <v>376</v>
      </c>
      <c r="E12" s="121" t="s">
        <v>376</v>
      </c>
      <c r="F12" s="122" t="s">
        <v>377</v>
      </c>
      <c r="G12" s="122" t="s">
        <v>378</v>
      </c>
    </row>
    <row r="13" spans="1:7">
      <c r="A13" s="123"/>
      <c r="B13" s="124"/>
      <c r="C13" s="125" t="s">
        <v>379</v>
      </c>
      <c r="D13" s="126" t="s">
        <v>380</v>
      </c>
      <c r="E13" s="126" t="s">
        <v>381</v>
      </c>
      <c r="F13" s="125" t="s">
        <v>382</v>
      </c>
      <c r="G13" s="125" t="s">
        <v>383</v>
      </c>
    </row>
    <row r="14" spans="1:7">
      <c r="A14" s="125">
        <v>1</v>
      </c>
      <c r="B14" s="127" t="s">
        <v>384</v>
      </c>
      <c r="C14" s="110"/>
      <c r="D14" s="111"/>
      <c r="E14" s="111"/>
      <c r="F14" s="110"/>
      <c r="G14" s="110"/>
    </row>
    <row r="15" spans="1:7">
      <c r="A15" s="125">
        <v>2</v>
      </c>
      <c r="B15" s="127" t="s">
        <v>385</v>
      </c>
      <c r="C15" s="128">
        <v>644234414</v>
      </c>
      <c r="D15" s="129">
        <v>9685796.4474260081</v>
      </c>
      <c r="E15" s="128">
        <v>634548617.55257404</v>
      </c>
      <c r="F15" s="110" t="s">
        <v>386</v>
      </c>
      <c r="G15" s="130">
        <f>D15/C15</f>
        <v>1.5034584053477788E-2</v>
      </c>
    </row>
    <row r="16" spans="1:7">
      <c r="A16" s="125">
        <v>3</v>
      </c>
      <c r="B16" s="127" t="s">
        <v>387</v>
      </c>
      <c r="C16" s="131">
        <v>359143.36</v>
      </c>
      <c r="D16" s="131">
        <v>0</v>
      </c>
      <c r="E16" s="131">
        <v>359143.36</v>
      </c>
      <c r="F16" s="110" t="s">
        <v>386</v>
      </c>
      <c r="G16" s="110"/>
    </row>
    <row r="17" spans="1:7">
      <c r="A17" s="125">
        <v>4</v>
      </c>
      <c r="B17" s="127" t="s">
        <v>388</v>
      </c>
      <c r="C17" s="131">
        <v>0</v>
      </c>
      <c r="D17" s="131"/>
      <c r="E17" s="131">
        <v>0</v>
      </c>
      <c r="F17" s="110"/>
      <c r="G17" s="110"/>
    </row>
    <row r="18" spans="1:7">
      <c r="A18" s="125">
        <v>5</v>
      </c>
      <c r="B18" s="127" t="s">
        <v>389</v>
      </c>
      <c r="C18" s="132">
        <v>34598244.732768103</v>
      </c>
      <c r="D18" s="133">
        <v>553800.94071404228</v>
      </c>
      <c r="E18" s="132">
        <v>34044443.792054065</v>
      </c>
      <c r="F18" s="127" t="s">
        <v>390</v>
      </c>
      <c r="G18" s="130">
        <v>1.6006619555168813E-2</v>
      </c>
    </row>
    <row r="19" spans="1:7">
      <c r="A19" s="125">
        <v>6</v>
      </c>
      <c r="B19" s="127" t="s">
        <v>391</v>
      </c>
      <c r="C19" s="134">
        <f>SUM(C15:C18)</f>
        <v>679191802.09276807</v>
      </c>
      <c r="D19" s="134">
        <f t="shared" ref="D19:E19" si="0">SUM(D15:D18)</f>
        <v>10239597.388140051</v>
      </c>
      <c r="E19" s="134">
        <f t="shared" si="0"/>
        <v>668952204.70462811</v>
      </c>
      <c r="F19" s="110"/>
      <c r="G19" s="110"/>
    </row>
    <row r="20" spans="1:7">
      <c r="A20" s="125">
        <v>7</v>
      </c>
      <c r="B20" s="110"/>
      <c r="C20" s="131"/>
      <c r="D20" s="131"/>
      <c r="E20" s="131"/>
      <c r="F20" s="110"/>
      <c r="G20" s="135"/>
    </row>
    <row r="21" spans="1:7">
      <c r="A21" s="125">
        <v>8</v>
      </c>
      <c r="B21" s="127" t="s">
        <v>392</v>
      </c>
      <c r="C21" s="131"/>
      <c r="D21" s="131"/>
      <c r="E21" s="131"/>
      <c r="F21" s="110"/>
      <c r="G21" s="110"/>
    </row>
    <row r="22" spans="1:7">
      <c r="A22" s="125">
        <v>9</v>
      </c>
      <c r="B22" s="110"/>
      <c r="C22" s="131"/>
      <c r="D22" s="130"/>
      <c r="E22" s="131"/>
      <c r="F22" s="130"/>
      <c r="G22" s="110"/>
    </row>
    <row r="23" spans="1:7">
      <c r="A23" s="125">
        <v>10</v>
      </c>
      <c r="B23" s="127" t="s">
        <v>393</v>
      </c>
      <c r="C23" s="131"/>
      <c r="D23" s="131"/>
      <c r="E23" s="131"/>
      <c r="F23" s="110"/>
      <c r="G23" s="110"/>
    </row>
    <row r="24" spans="1:7">
      <c r="A24" s="125">
        <v>11</v>
      </c>
      <c r="B24" s="127" t="s">
        <v>394</v>
      </c>
      <c r="C24" s="128">
        <v>0</v>
      </c>
      <c r="D24" s="128"/>
      <c r="E24" s="128">
        <v>0</v>
      </c>
      <c r="F24" s="110"/>
      <c r="G24" s="110"/>
    </row>
    <row r="25" spans="1:7">
      <c r="A25" s="125">
        <v>12</v>
      </c>
      <c r="B25" s="127" t="s">
        <v>395</v>
      </c>
      <c r="C25" s="131">
        <v>0</v>
      </c>
      <c r="D25" s="131"/>
      <c r="E25" s="131">
        <v>0</v>
      </c>
      <c r="F25" s="110"/>
      <c r="G25" s="110"/>
    </row>
    <row r="26" spans="1:7">
      <c r="A26" s="125">
        <v>13</v>
      </c>
      <c r="B26" s="127" t="s">
        <v>396</v>
      </c>
      <c r="C26" s="131">
        <v>0</v>
      </c>
      <c r="D26" s="131"/>
      <c r="E26" s="131">
        <v>0</v>
      </c>
      <c r="F26" s="110"/>
      <c r="G26" s="110"/>
    </row>
    <row r="27" spans="1:7">
      <c r="A27" s="125">
        <v>14</v>
      </c>
      <c r="B27" s="110" t="s">
        <v>397</v>
      </c>
      <c r="C27" s="132">
        <v>0</v>
      </c>
      <c r="D27" s="132"/>
      <c r="E27" s="132">
        <v>0</v>
      </c>
      <c r="F27" s="110"/>
      <c r="G27" s="110"/>
    </row>
    <row r="28" spans="1:7">
      <c r="A28" s="125">
        <v>15</v>
      </c>
      <c r="B28" s="127" t="s">
        <v>398</v>
      </c>
      <c r="C28" s="134">
        <f>SUM(C24:C27)</f>
        <v>0</v>
      </c>
      <c r="D28" s="134">
        <f t="shared" ref="D28:E28" si="1">SUM(D24:D27)</f>
        <v>0</v>
      </c>
      <c r="E28" s="134">
        <f t="shared" si="1"/>
        <v>0</v>
      </c>
      <c r="F28" s="110"/>
      <c r="G28" s="110"/>
    </row>
    <row r="29" spans="1:7">
      <c r="A29" s="125">
        <v>16</v>
      </c>
      <c r="B29" s="127"/>
      <c r="C29" s="131"/>
      <c r="D29" s="131"/>
      <c r="E29" s="131"/>
      <c r="F29" s="110"/>
      <c r="G29" s="110"/>
    </row>
    <row r="30" spans="1:7">
      <c r="A30" s="125">
        <v>17</v>
      </c>
      <c r="B30" s="136" t="s">
        <v>399</v>
      </c>
      <c r="C30" s="128"/>
      <c r="D30" s="128"/>
      <c r="E30" s="128"/>
      <c r="F30" s="110"/>
      <c r="G30" s="130"/>
    </row>
    <row r="31" spans="1:7">
      <c r="A31" s="125">
        <v>18</v>
      </c>
      <c r="B31" s="127" t="s">
        <v>400</v>
      </c>
      <c r="C31" s="137">
        <v>12616349.67</v>
      </c>
      <c r="D31" s="128">
        <v>175095.5211636679</v>
      </c>
      <c r="E31" s="137">
        <v>12441254.148836331</v>
      </c>
      <c r="F31" s="110" t="s">
        <v>401</v>
      </c>
      <c r="G31" s="130">
        <v>1.3878461341319807E-2</v>
      </c>
    </row>
    <row r="32" spans="1:7">
      <c r="A32" s="125">
        <v>19</v>
      </c>
      <c r="B32" s="127" t="s">
        <v>402</v>
      </c>
      <c r="C32" s="137">
        <v>81255580.009999901</v>
      </c>
      <c r="D32" s="128">
        <v>1322666.3899999999</v>
      </c>
      <c r="E32" s="137">
        <v>79932913.6199999</v>
      </c>
      <c r="F32" s="136" t="s">
        <v>386</v>
      </c>
      <c r="G32" s="130"/>
    </row>
    <row r="33" spans="1:7">
      <c r="A33" s="125">
        <v>20</v>
      </c>
      <c r="B33" s="127" t="s">
        <v>403</v>
      </c>
      <c r="C33" s="137">
        <v>40368465.259167224</v>
      </c>
      <c r="D33" s="128">
        <v>670405.37262691243</v>
      </c>
      <c r="E33" s="137">
        <v>39698059.886540309</v>
      </c>
      <c r="F33" s="136" t="s">
        <v>331</v>
      </c>
      <c r="G33" s="130">
        <v>1.6607155320938809E-2</v>
      </c>
    </row>
    <row r="34" spans="1:7">
      <c r="A34" s="125">
        <v>21</v>
      </c>
      <c r="B34" s="127" t="s">
        <v>404</v>
      </c>
      <c r="C34" s="137">
        <v>4832537.8216518089</v>
      </c>
      <c r="D34" s="128">
        <v>80254.706198482876</v>
      </c>
      <c r="E34" s="137">
        <v>4752283.1154533261</v>
      </c>
      <c r="F34" s="136" t="s">
        <v>331</v>
      </c>
      <c r="G34" s="130">
        <v>1.6607155320938809E-2</v>
      </c>
    </row>
    <row r="35" spans="1:7">
      <c r="A35" s="125">
        <v>22</v>
      </c>
      <c r="B35" s="127" t="s">
        <v>405</v>
      </c>
      <c r="C35" s="137">
        <v>2384.2300000041723</v>
      </c>
      <c r="D35" s="128">
        <v>39.595277930911223</v>
      </c>
      <c r="E35" s="137">
        <v>2344.6347220732609</v>
      </c>
      <c r="F35" s="136" t="s">
        <v>331</v>
      </c>
      <c r="G35" s="130">
        <v>1.6607155320938809E-2</v>
      </c>
    </row>
    <row r="36" spans="1:7">
      <c r="A36" s="125">
        <v>23</v>
      </c>
      <c r="B36" s="127" t="s">
        <v>406</v>
      </c>
      <c r="C36" s="137">
        <v>87323972.236758888</v>
      </c>
      <c r="D36" s="128">
        <v>1411786.083221622</v>
      </c>
      <c r="E36" s="137">
        <v>85912186.153537259</v>
      </c>
      <c r="F36" s="110" t="s">
        <v>407</v>
      </c>
      <c r="G36" s="130">
        <v>1.6167222436857184E-2</v>
      </c>
    </row>
    <row r="37" spans="1:7">
      <c r="A37" s="125">
        <v>24</v>
      </c>
      <c r="B37" s="127" t="s">
        <v>408</v>
      </c>
      <c r="C37" s="137">
        <v>136527424.05445394</v>
      </c>
      <c r="D37" s="128">
        <v>2137242.3431835007</v>
      </c>
      <c r="E37" s="137">
        <v>134390181.71127045</v>
      </c>
      <c r="F37" s="110" t="s">
        <v>386</v>
      </c>
      <c r="G37" s="138"/>
    </row>
    <row r="38" spans="1:7">
      <c r="A38" s="125">
        <v>25</v>
      </c>
      <c r="B38" s="127" t="s">
        <v>409</v>
      </c>
      <c r="C38" s="137">
        <v>28259070.111038994</v>
      </c>
      <c r="D38" s="128">
        <v>452332.1842502433</v>
      </c>
      <c r="E38" s="137">
        <v>27806737.926788751</v>
      </c>
      <c r="F38" s="127" t="s">
        <v>390</v>
      </c>
      <c r="G38" s="130">
        <v>1.6006619555168813E-2</v>
      </c>
    </row>
    <row r="39" spans="1:7">
      <c r="A39" s="125">
        <v>26</v>
      </c>
      <c r="B39" s="136" t="s">
        <v>410</v>
      </c>
      <c r="C39" s="137">
        <v>16222429.439999999</v>
      </c>
      <c r="D39" s="128">
        <v>259666.25630665026</v>
      </c>
      <c r="E39" s="137">
        <v>15962763.183693349</v>
      </c>
      <c r="F39" s="127" t="s">
        <v>390</v>
      </c>
      <c r="G39" s="130">
        <v>1.6006619555168813E-2</v>
      </c>
    </row>
    <row r="40" spans="1:7">
      <c r="A40" s="125">
        <v>27</v>
      </c>
      <c r="B40" s="127" t="s">
        <v>411</v>
      </c>
      <c r="C40" s="137">
        <v>-1416080.0099999961</v>
      </c>
      <c r="D40" s="128">
        <v>-22666.653979749586</v>
      </c>
      <c r="E40" s="137">
        <v>-1393413.3560202464</v>
      </c>
      <c r="F40" s="127" t="s">
        <v>390</v>
      </c>
      <c r="G40" s="130">
        <v>1.6006619555168813E-2</v>
      </c>
    </row>
    <row r="41" spans="1:7">
      <c r="A41" s="125">
        <v>28</v>
      </c>
      <c r="B41" s="110" t="s">
        <v>412</v>
      </c>
      <c r="C41" s="137">
        <v>0</v>
      </c>
      <c r="D41" s="128"/>
      <c r="E41" s="137">
        <v>0</v>
      </c>
      <c r="F41" s="110"/>
      <c r="G41" s="139"/>
    </row>
    <row r="42" spans="1:7">
      <c r="A42" s="125">
        <v>29</v>
      </c>
      <c r="B42" s="127" t="s">
        <v>413</v>
      </c>
      <c r="C42" s="137">
        <v>31423682.562171891</v>
      </c>
      <c r="D42" s="128">
        <v>417058.80161894427</v>
      </c>
      <c r="E42" s="137">
        <v>31006623.760552946</v>
      </c>
      <c r="F42" s="110" t="s">
        <v>414</v>
      </c>
      <c r="G42" s="140">
        <v>4.0730000000000002E-2</v>
      </c>
    </row>
    <row r="43" spans="1:7">
      <c r="A43" s="125">
        <v>30</v>
      </c>
      <c r="B43" s="127" t="s">
        <v>415</v>
      </c>
      <c r="C43" s="137">
        <v>-11388553.749746867</v>
      </c>
      <c r="D43" s="128">
        <v>993740.64732778212</v>
      </c>
      <c r="E43" s="137">
        <v>-12382294.397074649</v>
      </c>
      <c r="F43" s="110" t="s">
        <v>414</v>
      </c>
      <c r="G43" s="136"/>
    </row>
    <row r="44" spans="1:7">
      <c r="A44" s="125">
        <v>31</v>
      </c>
      <c r="B44" s="110" t="s">
        <v>416</v>
      </c>
      <c r="C44" s="141">
        <v>68601444.118499994</v>
      </c>
      <c r="D44" s="128"/>
      <c r="E44" s="141">
        <v>68601444.118499994</v>
      </c>
      <c r="F44" s="110"/>
      <c r="G44" s="110"/>
    </row>
    <row r="45" spans="1:7">
      <c r="A45" s="125">
        <v>32</v>
      </c>
      <c r="B45" s="127" t="s">
        <v>417</v>
      </c>
      <c r="C45" s="142">
        <f>SUM(C28:C44)</f>
        <v>494628705.75399578</v>
      </c>
      <c r="D45" s="142">
        <f t="shared" ref="D45:E45" si="2">SUM(D28:D44)</f>
        <v>7897621.247195987</v>
      </c>
      <c r="E45" s="142">
        <f t="shared" si="2"/>
        <v>486731084.50679976</v>
      </c>
      <c r="F45" s="110"/>
      <c r="G45" s="143"/>
    </row>
    <row r="46" spans="1:7">
      <c r="A46" s="125">
        <v>33</v>
      </c>
      <c r="B46" s="110"/>
      <c r="C46" s="144"/>
      <c r="D46" s="144"/>
      <c r="E46" s="144"/>
      <c r="F46" s="110"/>
      <c r="G46" s="143">
        <v>1.5923790298154952E-2</v>
      </c>
    </row>
    <row r="47" spans="1:7">
      <c r="A47" s="125">
        <v>34</v>
      </c>
      <c r="B47" s="127" t="s">
        <v>418</v>
      </c>
      <c r="C47" s="128">
        <f>C19-C45</f>
        <v>184563096.3387723</v>
      </c>
      <c r="D47" s="128">
        <f t="shared" ref="D47:E47" si="3">D19-D45</f>
        <v>2341976.1409440637</v>
      </c>
      <c r="E47" s="128">
        <f t="shared" si="3"/>
        <v>182221120.19782835</v>
      </c>
      <c r="F47" s="144"/>
      <c r="G47" s="143"/>
    </row>
    <row r="48" spans="1:7">
      <c r="A48" s="125">
        <v>35</v>
      </c>
      <c r="B48" s="110"/>
      <c r="C48" s="145"/>
      <c r="D48" s="145"/>
      <c r="E48" s="145"/>
      <c r="F48" s="110"/>
      <c r="G48" s="143"/>
    </row>
    <row r="49" spans="1:7">
      <c r="A49" s="125">
        <v>36</v>
      </c>
      <c r="B49" s="127" t="s">
        <v>419</v>
      </c>
      <c r="C49" s="128">
        <f>C60</f>
        <v>2621991641.5181088</v>
      </c>
      <c r="D49" s="128">
        <f t="shared" ref="D49:E49" si="4">D60</f>
        <v>39266347.766751274</v>
      </c>
      <c r="E49" s="128">
        <f t="shared" si="4"/>
        <v>2582725293.7513571</v>
      </c>
      <c r="F49" s="144"/>
      <c r="G49" s="146"/>
    </row>
    <row r="50" spans="1:7">
      <c r="A50" s="125">
        <v>37</v>
      </c>
      <c r="B50" s="110"/>
      <c r="C50" s="128"/>
      <c r="D50" s="128"/>
      <c r="E50" s="128"/>
      <c r="F50" s="131"/>
      <c r="G50" s="146"/>
    </row>
    <row r="51" spans="1:7">
      <c r="A51" s="125">
        <v>38</v>
      </c>
      <c r="B51" s="127" t="s">
        <v>420</v>
      </c>
      <c r="C51" s="147">
        <f>C47/C49</f>
        <v>7.0390421318014568E-2</v>
      </c>
      <c r="D51" s="147">
        <f t="shared" ref="D51:E51" si="5">D47/D49</f>
        <v>5.96433402682571E-2</v>
      </c>
      <c r="E51" s="147">
        <f t="shared" si="5"/>
        <v>7.0553814081077054E-2</v>
      </c>
      <c r="F51" s="111"/>
      <c r="G51" s="148"/>
    </row>
    <row r="52" spans="1:7">
      <c r="A52" s="125">
        <v>39</v>
      </c>
      <c r="B52" s="110"/>
      <c r="C52" s="128"/>
      <c r="D52" s="149"/>
      <c r="E52" s="128"/>
      <c r="F52" s="110"/>
      <c r="G52" s="146"/>
    </row>
    <row r="53" spans="1:7">
      <c r="A53" s="125">
        <v>40</v>
      </c>
      <c r="B53" s="110" t="s">
        <v>421</v>
      </c>
      <c r="C53" s="128"/>
      <c r="D53" s="150"/>
      <c r="E53" s="128"/>
      <c r="F53" s="110"/>
      <c r="G53" s="146"/>
    </row>
    <row r="54" spans="1:7">
      <c r="A54" s="125">
        <v>41</v>
      </c>
      <c r="B54" s="151" t="s">
        <v>422</v>
      </c>
      <c r="C54" s="128">
        <v>4559128514.7040939</v>
      </c>
      <c r="D54" s="128">
        <v>76217892.25</v>
      </c>
      <c r="E54" s="128">
        <v>4482910622.4540939</v>
      </c>
      <c r="F54" s="110" t="s">
        <v>386</v>
      </c>
      <c r="G54" s="138"/>
    </row>
    <row r="55" spans="1:7">
      <c r="A55" s="125">
        <v>42</v>
      </c>
      <c r="B55" s="151" t="s">
        <v>423</v>
      </c>
      <c r="C55" s="133">
        <v>-1566365089.8664646</v>
      </c>
      <c r="D55" s="128">
        <v>-28313866.690000009</v>
      </c>
      <c r="E55" s="133">
        <v>-1538051223.1764646</v>
      </c>
      <c r="F55" s="110" t="s">
        <v>386</v>
      </c>
      <c r="G55" s="138"/>
    </row>
    <row r="56" spans="1:7">
      <c r="A56" s="125">
        <v>43</v>
      </c>
      <c r="B56" s="110" t="s">
        <v>424</v>
      </c>
      <c r="C56" s="133">
        <v>58606771.801500082</v>
      </c>
      <c r="D56" s="133">
        <v>938096.29958320735</v>
      </c>
      <c r="E56" s="133">
        <v>57668675.501916878</v>
      </c>
      <c r="F56" s="110" t="s">
        <v>390</v>
      </c>
      <c r="G56" s="138">
        <v>1.6006619555168813E-2</v>
      </c>
    </row>
    <row r="57" spans="1:7">
      <c r="A57" s="125">
        <v>44</v>
      </c>
      <c r="B57" s="110" t="s">
        <v>425</v>
      </c>
      <c r="C57" s="133">
        <v>-527845405.12779444</v>
      </c>
      <c r="D57" s="128">
        <v>-11280160.442425782</v>
      </c>
      <c r="E57" s="133">
        <v>-516565244.68536866</v>
      </c>
      <c r="F57" s="110" t="s">
        <v>386</v>
      </c>
      <c r="G57" s="138"/>
    </row>
    <row r="58" spans="1:7">
      <c r="A58" s="125">
        <v>45</v>
      </c>
      <c r="B58" s="110" t="s">
        <v>426</v>
      </c>
      <c r="C58" s="137">
        <v>180394294.60677359</v>
      </c>
      <c r="D58" s="128">
        <v>3015767.7864332385</v>
      </c>
      <c r="E58" s="137">
        <v>177378526.82034034</v>
      </c>
      <c r="F58" s="127" t="s">
        <v>427</v>
      </c>
      <c r="G58" s="138">
        <v>1.6717645050842979E-2</v>
      </c>
    </row>
    <row r="59" spans="1:7">
      <c r="A59" s="125">
        <v>46</v>
      </c>
      <c r="B59" s="110" t="s">
        <v>428</v>
      </c>
      <c r="C59" s="133">
        <v>-81927444.599999994</v>
      </c>
      <c r="D59" s="133">
        <v>-1311381.4368393696</v>
      </c>
      <c r="E59" s="133">
        <v>-80616063.163160622</v>
      </c>
      <c r="F59" s="110" t="s">
        <v>390</v>
      </c>
      <c r="G59" s="138">
        <v>1.6006619555168813E-2</v>
      </c>
    </row>
    <row r="60" spans="1:7" ht="15.75" thickBot="1">
      <c r="A60" s="125">
        <v>47</v>
      </c>
      <c r="B60" s="110" t="s">
        <v>275</v>
      </c>
      <c r="C60" s="152">
        <f>SUM(C54:C59)</f>
        <v>2621991641.5181088</v>
      </c>
      <c r="D60" s="152">
        <f t="shared" ref="D60:E60" si="6">SUM(D54:D59)</f>
        <v>39266347.766751274</v>
      </c>
      <c r="E60" s="152">
        <f t="shared" si="6"/>
        <v>2582725293.7513571</v>
      </c>
      <c r="F60" s="110"/>
      <c r="G60" s="138"/>
    </row>
    <row r="61" spans="1:7" ht="15.75" thickTop="1">
      <c r="A61" s="125">
        <v>48</v>
      </c>
      <c r="B61" s="153"/>
      <c r="C61" s="154"/>
      <c r="D61" s="110"/>
      <c r="E61" s="110"/>
      <c r="F61" s="110"/>
      <c r="G61" s="111"/>
    </row>
    <row r="62" spans="1:7">
      <c r="A62" s="125">
        <v>49</v>
      </c>
      <c r="B62" s="110" t="s">
        <v>429</v>
      </c>
      <c r="C62" s="147">
        <v>7.7700000000000005E-2</v>
      </c>
      <c r="D62" s="147">
        <v>7.7700000000000005E-2</v>
      </c>
      <c r="E62" s="147">
        <v>7.7700000000000005E-2</v>
      </c>
      <c r="F62" s="111"/>
      <c r="G62" s="111"/>
    </row>
    <row r="63" spans="1:7">
      <c r="A63" s="125">
        <v>50</v>
      </c>
      <c r="B63" s="110"/>
      <c r="C63" s="110"/>
      <c r="D63" s="130"/>
      <c r="E63" s="110"/>
      <c r="F63" s="111"/>
      <c r="G63" s="111"/>
    </row>
    <row r="64" spans="1:7">
      <c r="A64" s="125">
        <v>51</v>
      </c>
      <c r="B64" s="110" t="s">
        <v>430</v>
      </c>
      <c r="C64" s="155">
        <f>C60*C62</f>
        <v>203728750.54595706</v>
      </c>
      <c r="D64" s="155">
        <f t="shared" ref="D64:E64" si="7">D60*D62</f>
        <v>3050995.2214765744</v>
      </c>
      <c r="E64" s="155">
        <f t="shared" si="7"/>
        <v>200677755.32448044</v>
      </c>
      <c r="F64" s="111"/>
      <c r="G64" s="111"/>
    </row>
    <row r="65" spans="1:7">
      <c r="A65" s="125">
        <v>52</v>
      </c>
      <c r="B65" s="110"/>
      <c r="C65" s="156"/>
      <c r="D65" s="156"/>
      <c r="E65" s="156"/>
      <c r="F65" s="111"/>
      <c r="G65" s="111"/>
    </row>
    <row r="66" spans="1:7">
      <c r="A66" s="125">
        <v>53</v>
      </c>
      <c r="B66" s="110" t="s">
        <v>431</v>
      </c>
      <c r="C66" s="156">
        <f>C64-C47</f>
        <v>19165654.207184762</v>
      </c>
      <c r="D66" s="156">
        <f t="shared" ref="D66:E66" si="8">D64-D47</f>
        <v>709019.08053251076</v>
      </c>
      <c r="E66" s="156">
        <f t="shared" si="8"/>
        <v>18456635.126652092</v>
      </c>
      <c r="F66" s="111"/>
      <c r="G66" s="111"/>
    </row>
    <row r="67" spans="1:7">
      <c r="A67" s="125">
        <v>54</v>
      </c>
      <c r="B67" s="110"/>
      <c r="C67" s="110"/>
      <c r="D67" s="156"/>
      <c r="E67" s="110"/>
      <c r="F67" s="111"/>
      <c r="G67" s="111"/>
    </row>
    <row r="68" spans="1:7" ht="15.75" thickBot="1">
      <c r="A68" s="125">
        <v>55</v>
      </c>
      <c r="B68" s="110" t="s">
        <v>432</v>
      </c>
      <c r="C68" s="157">
        <v>0.62034599999999995</v>
      </c>
      <c r="D68" s="157">
        <v>0.62034599999999995</v>
      </c>
      <c r="E68" s="157">
        <v>0.62034599999999995</v>
      </c>
      <c r="F68" s="111"/>
      <c r="G68" s="111"/>
    </row>
    <row r="69" spans="1:7" ht="15.75" thickTop="1">
      <c r="A69" s="125">
        <v>56</v>
      </c>
      <c r="B69" s="110"/>
      <c r="C69" s="110"/>
      <c r="D69" s="110"/>
      <c r="E69" s="110"/>
      <c r="F69" s="111"/>
      <c r="G69" s="111"/>
    </row>
    <row r="70" spans="1:7">
      <c r="A70" s="125">
        <v>57</v>
      </c>
      <c r="B70" s="110" t="s">
        <v>433</v>
      </c>
      <c r="C70" s="156">
        <f>C66/C68</f>
        <v>30895104.034175709</v>
      </c>
      <c r="D70" s="156">
        <f t="shared" ref="D70:E70" si="9">D66/D68</f>
        <v>1142941.3271505109</v>
      </c>
      <c r="E70" s="156">
        <f t="shared" si="9"/>
        <v>29752162.707024939</v>
      </c>
      <c r="F70" s="111"/>
      <c r="G70" s="111"/>
    </row>
  </sheetData>
  <mergeCells count="4">
    <mergeCell ref="A5:G5"/>
    <mergeCell ref="A6:G6"/>
    <mergeCell ref="A7:G7"/>
    <mergeCell ref="A8:G8"/>
  </mergeCells>
  <printOptions horizontalCentered="1" verticalCentered="1"/>
  <pageMargins left="0.7" right="0.7" top="0.75" bottom="0.75" header="0.3" footer="0.3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110" zoomScaleNormal="110" workbookViewId="0">
      <selection activeCell="H9" sqref="H9"/>
    </sheetView>
  </sheetViews>
  <sheetFormatPr defaultRowHeight="15"/>
  <cols>
    <col min="1" max="1" width="4.7109375" bestFit="1" customWidth="1"/>
    <col min="2" max="2" width="46.85546875" customWidth="1"/>
    <col min="3" max="3" width="13.140625" bestFit="1" customWidth="1"/>
    <col min="4" max="4" width="12.5703125" bestFit="1" customWidth="1"/>
    <col min="5" max="6" width="13.42578125" bestFit="1" customWidth="1"/>
    <col min="7" max="7" width="13.42578125" customWidth="1"/>
    <col min="8" max="8" width="16.7109375" bestFit="1" customWidth="1"/>
    <col min="9" max="9" width="15.28515625" bestFit="1" customWidth="1"/>
    <col min="10" max="10" width="14.42578125" bestFit="1" customWidth="1"/>
    <col min="11" max="11" width="16" bestFit="1" customWidth="1"/>
    <col min="12" max="13" width="13.7109375" bestFit="1" customWidth="1"/>
    <col min="14" max="14" width="13.42578125" bestFit="1" customWidth="1"/>
    <col min="15" max="15" width="12.5703125" bestFit="1" customWidth="1"/>
    <col min="16" max="16" width="15.28515625" bestFit="1" customWidth="1"/>
    <col min="17" max="17" width="13.42578125" bestFit="1" customWidth="1"/>
    <col min="18" max="18" width="15.28515625" bestFit="1" customWidth="1"/>
  </cols>
  <sheetData>
    <row r="1" spans="1:18">
      <c r="A1" t="s">
        <v>0</v>
      </c>
    </row>
    <row r="2" spans="1:18">
      <c r="A2" t="s">
        <v>92</v>
      </c>
      <c r="B2" s="38"/>
      <c r="J2" s="38"/>
      <c r="K2" s="38"/>
      <c r="L2" s="38"/>
      <c r="M2" s="38"/>
      <c r="N2" s="38"/>
      <c r="O2" s="38"/>
      <c r="P2" s="38"/>
      <c r="Q2" s="38"/>
      <c r="R2" s="38"/>
    </row>
    <row r="3" spans="1:18">
      <c r="A3" t="s">
        <v>85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>
      <c r="A5" s="5"/>
      <c r="B5" s="46"/>
      <c r="C5" s="296" t="s">
        <v>91</v>
      </c>
      <c r="D5" s="296"/>
      <c r="E5" s="296"/>
      <c r="F5" s="297"/>
      <c r="G5" s="77"/>
    </row>
    <row r="6" spans="1:18" s="26" customFormat="1" ht="30">
      <c r="A6" s="48" t="s">
        <v>43</v>
      </c>
      <c r="B6" s="48" t="s">
        <v>44</v>
      </c>
      <c r="C6" s="47" t="s">
        <v>45</v>
      </c>
      <c r="D6" s="48" t="s">
        <v>46</v>
      </c>
      <c r="E6" s="48" t="s">
        <v>47</v>
      </c>
      <c r="F6" s="49" t="s">
        <v>84</v>
      </c>
      <c r="G6" s="48"/>
    </row>
    <row r="7" spans="1:18" s="26" customFormat="1">
      <c r="A7" s="27"/>
      <c r="B7" s="27" t="s">
        <v>58</v>
      </c>
      <c r="C7" s="27" t="s">
        <v>59</v>
      </c>
      <c r="D7" s="27" t="s">
        <v>60</v>
      </c>
      <c r="E7" s="27" t="s">
        <v>61</v>
      </c>
      <c r="F7" s="27" t="s">
        <v>100</v>
      </c>
      <c r="G7" s="27"/>
    </row>
    <row r="8" spans="1:18" s="26" customFormat="1">
      <c r="A8" s="6">
        <v>1</v>
      </c>
      <c r="B8" s="44" t="s">
        <v>86</v>
      </c>
      <c r="C8" s="45"/>
      <c r="D8" s="45"/>
      <c r="E8" s="45"/>
      <c r="F8" s="45"/>
      <c r="G8" s="78"/>
      <c r="H8" s="28"/>
    </row>
    <row r="9" spans="1:18" s="26" customFormat="1">
      <c r="A9" s="6">
        <f t="shared" ref="A9:A33" si="0">+A8+1</f>
        <v>2</v>
      </c>
      <c r="B9" s="30" t="s">
        <v>77</v>
      </c>
      <c r="C9" s="29">
        <f>SUM(D9:F9)</f>
        <v>140288722.41000009</v>
      </c>
      <c r="D9" s="31">
        <v>8922015.209999999</v>
      </c>
      <c r="E9" s="31">
        <v>65683353.600000054</v>
      </c>
      <c r="F9" s="31">
        <v>65683353.600000054</v>
      </c>
      <c r="G9" s="31"/>
      <c r="H9" s="28"/>
    </row>
    <row r="10" spans="1:18" s="26" customFormat="1">
      <c r="A10" s="6">
        <f t="shared" si="0"/>
        <v>3</v>
      </c>
      <c r="B10" s="9" t="s">
        <v>4</v>
      </c>
      <c r="C10" s="39">
        <f>SUM(D10:F10)</f>
        <v>-54133012.850000083</v>
      </c>
      <c r="D10" s="40">
        <v>-3546376.7299999995</v>
      </c>
      <c r="E10" s="40">
        <v>-25293318.06000004</v>
      </c>
      <c r="F10" s="40">
        <v>-25293318.06000004</v>
      </c>
      <c r="G10" s="79"/>
      <c r="H10" s="28"/>
    </row>
    <row r="11" spans="1:18" s="26" customFormat="1">
      <c r="A11" s="6">
        <f t="shared" si="0"/>
        <v>4</v>
      </c>
      <c r="B11" s="30" t="s">
        <v>5</v>
      </c>
      <c r="C11" s="29">
        <f>SUM(D11:F11)</f>
        <v>45765674.020000011</v>
      </c>
      <c r="D11" s="32">
        <f>SUM(D9:D10)</f>
        <v>5375638.4799999995</v>
      </c>
      <c r="E11" s="32"/>
      <c r="F11" s="32">
        <f>SUM(F9:F10)</f>
        <v>40390035.540000014</v>
      </c>
      <c r="G11" s="32"/>
      <c r="H11" s="28"/>
    </row>
    <row r="12" spans="1:18" s="26" customFormat="1">
      <c r="A12" s="6">
        <f t="shared" si="0"/>
        <v>5</v>
      </c>
      <c r="B12" t="s">
        <v>93</v>
      </c>
      <c r="C12" s="54">
        <f>D12+F12</f>
        <v>1</v>
      </c>
      <c r="D12" s="54">
        <f>D11/SUM(F$11,D$11)</f>
        <v>0.11746005265105015</v>
      </c>
      <c r="E12" s="54"/>
      <c r="F12" s="53">
        <f>F11/SUM(F$11,D$11)</f>
        <v>0.88253994734894992</v>
      </c>
      <c r="G12" s="53"/>
      <c r="H12" s="28"/>
    </row>
    <row r="13" spans="1:18" s="26" customFormat="1">
      <c r="A13" s="6">
        <f t="shared" si="0"/>
        <v>6</v>
      </c>
      <c r="B13" t="s">
        <v>85</v>
      </c>
      <c r="C13" s="57">
        <f>'Settlement Split'!K33</f>
        <v>52775723.339309976</v>
      </c>
      <c r="D13" s="34">
        <f>$C$13*D12</f>
        <v>6199039.242132606</v>
      </c>
      <c r="E13" s="34"/>
      <c r="F13" s="34">
        <f>$C$13*F12</f>
        <v>46576684.097177371</v>
      </c>
      <c r="G13" s="34"/>
      <c r="H13" s="28"/>
    </row>
    <row r="14" spans="1:18" s="26" customFormat="1">
      <c r="A14" s="6">
        <f t="shared" si="0"/>
        <v>7</v>
      </c>
      <c r="H14" s="28"/>
    </row>
    <row r="15" spans="1:18" s="26" customFormat="1">
      <c r="A15" s="6">
        <f t="shared" si="0"/>
        <v>8</v>
      </c>
      <c r="H15" s="28"/>
    </row>
    <row r="16" spans="1:18" s="26" customFormat="1">
      <c r="A16" s="6">
        <f t="shared" si="0"/>
        <v>9</v>
      </c>
      <c r="C16" s="298" t="s">
        <v>79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7"/>
    </row>
    <row r="17" spans="1:18" s="26" customFormat="1" ht="45">
      <c r="A17" s="6">
        <f t="shared" si="0"/>
        <v>10</v>
      </c>
      <c r="C17" s="47" t="s">
        <v>45</v>
      </c>
      <c r="D17" s="48" t="s">
        <v>48</v>
      </c>
      <c r="E17" s="48" t="s">
        <v>80</v>
      </c>
      <c r="F17" s="48" t="s">
        <v>81</v>
      </c>
      <c r="G17" s="48" t="s">
        <v>82</v>
      </c>
      <c r="H17" s="48" t="s">
        <v>52</v>
      </c>
      <c r="I17" s="48" t="s">
        <v>53</v>
      </c>
      <c r="J17" s="48" t="s">
        <v>54</v>
      </c>
      <c r="K17" s="48" t="s">
        <v>83</v>
      </c>
      <c r="L17" s="48" t="s">
        <v>56</v>
      </c>
      <c r="M17" s="49" t="s">
        <v>57</v>
      </c>
    </row>
    <row r="18" spans="1:18" s="26" customFormat="1" ht="31.5">
      <c r="A18" s="6">
        <f t="shared" si="0"/>
        <v>11</v>
      </c>
      <c r="C18" s="27" t="s">
        <v>62</v>
      </c>
      <c r="D18" s="27" t="s">
        <v>63</v>
      </c>
      <c r="E18" s="27" t="s">
        <v>64</v>
      </c>
      <c r="F18" s="27" t="s">
        <v>65</v>
      </c>
      <c r="G18" s="27" t="s">
        <v>66</v>
      </c>
      <c r="H18" s="27" t="s">
        <v>67</v>
      </c>
      <c r="I18" s="27" t="s">
        <v>68</v>
      </c>
      <c r="J18" s="27" t="s">
        <v>69</v>
      </c>
      <c r="K18" s="27" t="s">
        <v>70</v>
      </c>
      <c r="L18" s="27" t="s">
        <v>71</v>
      </c>
      <c r="M18" s="27" t="s">
        <v>72</v>
      </c>
    </row>
    <row r="19" spans="1:18" s="26" customFormat="1">
      <c r="A19" s="6">
        <f t="shared" si="0"/>
        <v>12</v>
      </c>
      <c r="B19" s="44" t="s">
        <v>87</v>
      </c>
      <c r="C19" s="42"/>
      <c r="D19" s="42"/>
      <c r="E19" s="42"/>
      <c r="F19" s="42"/>
      <c r="G19" s="42"/>
      <c r="H19" s="43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>
      <c r="A20" s="6">
        <f t="shared" si="0"/>
        <v>13</v>
      </c>
      <c r="B20" s="41" t="s">
        <v>47</v>
      </c>
      <c r="C20" s="35"/>
      <c r="D20" s="35"/>
      <c r="E20" s="35"/>
      <c r="F20" s="35"/>
      <c r="G20" s="35"/>
    </row>
    <row r="21" spans="1:18">
      <c r="A21" s="6">
        <f t="shared" si="0"/>
        <v>14</v>
      </c>
      <c r="B21" s="30" t="s">
        <v>77</v>
      </c>
      <c r="H21" s="3">
        <f>'Ratebase Summary-GRC Compliance'!E162</f>
        <v>2873557373.994164</v>
      </c>
      <c r="I21" s="3">
        <f>'Ratebase Summary-GRC Compliance'!F162</f>
        <v>1877694493.4489975</v>
      </c>
      <c r="J21" s="3">
        <f>'Ratebase Summary-GRC Compliance'!G162</f>
        <v>353147029.35368353</v>
      </c>
      <c r="K21" s="3">
        <f>'Ratebase Summary-GRC Compliance'!H162</f>
        <v>268982724.83388561</v>
      </c>
      <c r="L21" s="3">
        <f>'Ratebase Summary-GRC Compliance'!I162</f>
        <v>117261663.29818814</v>
      </c>
      <c r="M21" s="3">
        <f>'Ratebase Summary-GRC Compliance'!J162</f>
        <v>126778248.28998038</v>
      </c>
      <c r="N21" s="3">
        <f>'Ratebase Summary-GRC Compliance'!K162</f>
        <v>36967690.056192003</v>
      </c>
      <c r="O21" s="3">
        <f>'Ratebase Summary-GRC Compliance'!L162</f>
        <v>12310302.167489491</v>
      </c>
      <c r="P21" s="3">
        <f>'Ratebase Summary-GRC Compliance'!M162</f>
        <v>8975782.6975570992</v>
      </c>
      <c r="Q21" s="3">
        <f>'Ratebase Summary-GRC Compliance'!N162</f>
        <v>67863140.780171394</v>
      </c>
      <c r="R21" s="3">
        <f>'Ratebase Summary-GRC Compliance'!O162</f>
        <v>3576299.0680197165</v>
      </c>
    </row>
    <row r="22" spans="1:18">
      <c r="A22" s="6">
        <f t="shared" si="0"/>
        <v>15</v>
      </c>
      <c r="B22" s="9" t="s">
        <v>4</v>
      </c>
      <c r="H22" s="50">
        <f>'Ratebase Summary-GRC Compliance'!E165</f>
        <v>-1043566142.7949973</v>
      </c>
      <c r="I22" s="50">
        <f>'Ratebase Summary-GRC Compliance'!F165</f>
        <v>-693854424.564062</v>
      </c>
      <c r="J22" s="50">
        <f>'Ratebase Summary-GRC Compliance'!G165</f>
        <v>-122545714.80892678</v>
      </c>
      <c r="K22" s="50">
        <f>'Ratebase Summary-GRC Compliance'!H165</f>
        <v>-92111948.230374411</v>
      </c>
      <c r="L22" s="50">
        <f>'Ratebase Summary-GRC Compliance'!I165</f>
        <v>-39514282.428008534</v>
      </c>
      <c r="M22" s="50">
        <f>'Ratebase Summary-GRC Compliance'!J165</f>
        <v>-42834552.201430514</v>
      </c>
      <c r="N22" s="50">
        <f>'Ratebase Summary-GRC Compliance'!K165</f>
        <v>-13697162.259959668</v>
      </c>
      <c r="O22" s="50">
        <f>'Ratebase Summary-GRC Compliance'!L165</f>
        <v>-4262277.4844357464</v>
      </c>
      <c r="P22" s="50">
        <f>'Ratebase Summary-GRC Compliance'!M165</f>
        <v>-4225436.454083113</v>
      </c>
      <c r="Q22" s="50">
        <f>'Ratebase Summary-GRC Compliance'!N165</f>
        <v>-28498113.887204614</v>
      </c>
      <c r="R22" s="50">
        <f>'Ratebase Summary-GRC Compliance'!O165</f>
        <v>-2022230.4765121113</v>
      </c>
    </row>
    <row r="23" spans="1:18">
      <c r="A23" s="6">
        <f t="shared" si="0"/>
        <v>16</v>
      </c>
      <c r="B23" s="30" t="s">
        <v>5</v>
      </c>
      <c r="H23" s="3">
        <f t="shared" ref="H23:R23" si="1">SUM(H21:H22)</f>
        <v>1829991231.1991668</v>
      </c>
      <c r="I23" s="3">
        <f t="shared" si="1"/>
        <v>1183840068.8849354</v>
      </c>
      <c r="J23" s="3">
        <f t="shared" si="1"/>
        <v>230601314.54475677</v>
      </c>
      <c r="K23" s="3">
        <f t="shared" si="1"/>
        <v>176870776.60351121</v>
      </c>
      <c r="L23" s="3">
        <f t="shared" si="1"/>
        <v>77747380.870179594</v>
      </c>
      <c r="M23" s="3">
        <f t="shared" si="1"/>
        <v>83943696.088549867</v>
      </c>
      <c r="N23" s="3">
        <f t="shared" si="1"/>
        <v>23270527.796232335</v>
      </c>
      <c r="O23" s="3">
        <f t="shared" si="1"/>
        <v>8048024.683053745</v>
      </c>
      <c r="P23" s="3">
        <f t="shared" si="1"/>
        <v>4750346.2434739862</v>
      </c>
      <c r="Q23" s="3">
        <f t="shared" si="1"/>
        <v>39365026.892966777</v>
      </c>
      <c r="R23" s="3">
        <f t="shared" si="1"/>
        <v>1554068.5915076053</v>
      </c>
    </row>
    <row r="24" spans="1:18">
      <c r="A24" s="6">
        <f t="shared" si="0"/>
        <v>17</v>
      </c>
      <c r="B24" s="6" t="s">
        <v>73</v>
      </c>
      <c r="H24" s="33"/>
      <c r="I24" s="53">
        <f>I23/$H23</f>
        <v>0.64691024126338692</v>
      </c>
      <c r="J24" s="53">
        <f t="shared" ref="J24:R24" si="2">J23/$H23</f>
        <v>0.12601225110442035</v>
      </c>
      <c r="K24" s="53">
        <f t="shared" si="2"/>
        <v>9.665116072037698E-2</v>
      </c>
      <c r="L24" s="53">
        <f t="shared" si="2"/>
        <v>4.2485111155004203E-2</v>
      </c>
      <c r="M24" s="53">
        <f t="shared" si="2"/>
        <v>4.5871091979792042E-2</v>
      </c>
      <c r="N24" s="53">
        <f t="shared" si="2"/>
        <v>1.2716196339904588E-2</v>
      </c>
      <c r="O24" s="53">
        <f t="shared" si="2"/>
        <v>4.3978487688052965E-3</v>
      </c>
      <c r="P24" s="53">
        <f t="shared" si="2"/>
        <v>2.5958300578091584E-3</v>
      </c>
      <c r="Q24" s="53">
        <f t="shared" si="2"/>
        <v>2.1511046731722012E-2</v>
      </c>
      <c r="R24" s="53">
        <f t="shared" si="2"/>
        <v>8.4922187877875597E-4</v>
      </c>
    </row>
    <row r="25" spans="1:18">
      <c r="A25" s="6">
        <f t="shared" si="0"/>
        <v>18</v>
      </c>
      <c r="B25" t="s">
        <v>88</v>
      </c>
      <c r="D25" s="3"/>
      <c r="E25" s="3"/>
      <c r="F25" s="3">
        <f>F13</f>
        <v>46576684.097177371</v>
      </c>
      <c r="G25" s="3"/>
      <c r="I25" s="13">
        <f>I24*$F13</f>
        <v>30130933.946553569</v>
      </c>
      <c r="J25" s="3">
        <f t="shared" ref="J25:R25" si="3">J24*$F13</f>
        <v>5869232.8120647771</v>
      </c>
      <c r="K25" s="3">
        <f t="shared" si="3"/>
        <v>4501690.5804985166</v>
      </c>
      <c r="L25" s="3">
        <f t="shared" si="3"/>
        <v>1978815.6011000972</v>
      </c>
      <c r="M25" s="3">
        <f t="shared" si="3"/>
        <v>2136523.3603353403</v>
      </c>
      <c r="N25" s="3">
        <f t="shared" si="3"/>
        <v>592278.25984141906</v>
      </c>
      <c r="O25" s="3">
        <f t="shared" si="3"/>
        <v>204837.21281180473</v>
      </c>
      <c r="P25" s="3">
        <f t="shared" si="3"/>
        <v>120905.15657253485</v>
      </c>
      <c r="Q25" s="3">
        <f t="shared" si="3"/>
        <v>1001913.2282230359</v>
      </c>
      <c r="R25" s="3">
        <f t="shared" si="3"/>
        <v>39553.939176289576</v>
      </c>
    </row>
    <row r="26" spans="1:18">
      <c r="A26" s="6">
        <f t="shared" si="0"/>
        <v>19</v>
      </c>
    </row>
    <row r="27" spans="1:18">
      <c r="A27" s="6">
        <f t="shared" si="0"/>
        <v>20</v>
      </c>
      <c r="B27" s="41" t="s">
        <v>46</v>
      </c>
    </row>
    <row r="28" spans="1:18">
      <c r="A28" s="6">
        <f t="shared" si="0"/>
        <v>21</v>
      </c>
      <c r="B28" s="30" t="s">
        <v>77</v>
      </c>
      <c r="H28" s="1">
        <f>'Ratebase Summary-GRC Compliance'!E161</f>
        <v>582841970.48999989</v>
      </c>
      <c r="I28" s="1">
        <f>'Ratebase Summary-GRC Compliance'!F161</f>
        <v>285241956.64519405</v>
      </c>
      <c r="J28" s="1">
        <f>'Ratebase Summary-GRC Compliance'!G161</f>
        <v>64570036.957191288</v>
      </c>
      <c r="K28" s="1">
        <f>'Ratebase Summary-GRC Compliance'!H161</f>
        <v>71573678.682412505</v>
      </c>
      <c r="L28" s="1">
        <f>'Ratebase Summary-GRC Compliance'!I161</f>
        <v>47960386.42384474</v>
      </c>
      <c r="M28" s="1">
        <f>'Ratebase Summary-GRC Compliance'!J161</f>
        <v>33043739.754995074</v>
      </c>
      <c r="N28" s="1">
        <f>'Ratebase Summary-GRC Compliance'!K161</f>
        <v>17599964.610347219</v>
      </c>
      <c r="O28" s="1">
        <f>'Ratebase Summary-GRC Compliance'!L161</f>
        <v>12964453.863356486</v>
      </c>
      <c r="P28" s="1">
        <f>'Ratebase Summary-GRC Compliance'!M161</f>
        <v>44387745.311653435</v>
      </c>
      <c r="Q28" s="1">
        <f>'Ratebase Summary-GRC Compliance'!N161</f>
        <v>1994122.6333618714</v>
      </c>
      <c r="R28" s="1">
        <f>'Ratebase Summary-GRC Compliance'!O161</f>
        <v>3505885.6076431838</v>
      </c>
    </row>
    <row r="29" spans="1:18">
      <c r="A29" s="6">
        <f t="shared" si="0"/>
        <v>22</v>
      </c>
      <c r="B29" s="9" t="s">
        <v>4</v>
      </c>
      <c r="H29" s="51">
        <f>'Ratebase Summary-GRC Compliance'!E164</f>
        <v>-171404863.2700001</v>
      </c>
      <c r="I29" s="51">
        <f>'Ratebase Summary-GRC Compliance'!F164</f>
        <v>-83885274.31635201</v>
      </c>
      <c r="J29" s="51">
        <f>'Ratebase Summary-GRC Compliance'!G164</f>
        <v>-18989055.209393367</v>
      </c>
      <c r="K29" s="51">
        <f>'Ratebase Summary-GRC Compliance'!H164</f>
        <v>-21048718.5711351</v>
      </c>
      <c r="L29" s="51">
        <f>'Ratebase Summary-GRC Compliance'!I164</f>
        <v>-14104412.334005935</v>
      </c>
      <c r="M29" s="51">
        <f>'Ratebase Summary-GRC Compliance'!J164</f>
        <v>-9717655.8679752387</v>
      </c>
      <c r="N29" s="51">
        <f>'Ratebase Summary-GRC Compliance'!K164</f>
        <v>-5175879.0209586769</v>
      </c>
      <c r="O29" s="51">
        <f>'Ratebase Summary-GRC Compliance'!L164</f>
        <v>-3812646.5737370402</v>
      </c>
      <c r="P29" s="51">
        <f>'Ratebase Summary-GRC Compliance'!M164</f>
        <v>-13053753.506479995</v>
      </c>
      <c r="Q29" s="51">
        <f>'Ratebase Summary-GRC Compliance'!N164</f>
        <v>-586440.8100666604</v>
      </c>
      <c r="R29" s="51">
        <f>'Ratebase Summary-GRC Compliance'!O164</f>
        <v>-1031027.059896078</v>
      </c>
    </row>
    <row r="30" spans="1:18">
      <c r="A30" s="6">
        <f t="shared" si="0"/>
        <v>23</v>
      </c>
      <c r="B30" s="30" t="s">
        <v>5</v>
      </c>
      <c r="H30" s="3">
        <f t="shared" ref="H30:R30" si="4">SUM(H28:H29)</f>
        <v>411437107.21999979</v>
      </c>
      <c r="I30" s="3">
        <f t="shared" si="4"/>
        <v>201356682.32884204</v>
      </c>
      <c r="J30" s="3">
        <f t="shared" si="4"/>
        <v>45580981.747797921</v>
      </c>
      <c r="K30" s="3">
        <f t="shared" si="4"/>
        <v>50524960.111277401</v>
      </c>
      <c r="L30" s="3">
        <f t="shared" si="4"/>
        <v>33855974.089838803</v>
      </c>
      <c r="M30" s="3">
        <f t="shared" si="4"/>
        <v>23326083.887019835</v>
      </c>
      <c r="N30" s="3">
        <f t="shared" si="4"/>
        <v>12424085.589388542</v>
      </c>
      <c r="O30" s="3">
        <f t="shared" si="4"/>
        <v>9151807.2896194458</v>
      </c>
      <c r="P30" s="3">
        <f t="shared" si="4"/>
        <v>31333991.805173442</v>
      </c>
      <c r="Q30" s="3">
        <f t="shared" si="4"/>
        <v>1407681.823295211</v>
      </c>
      <c r="R30" s="3">
        <f t="shared" si="4"/>
        <v>2474858.5477471058</v>
      </c>
    </row>
    <row r="31" spans="1:18">
      <c r="A31" s="6">
        <f t="shared" si="0"/>
        <v>24</v>
      </c>
      <c r="B31" s="6" t="s">
        <v>74</v>
      </c>
      <c r="H31" s="10"/>
      <c r="I31" s="53">
        <f>I30/$H30</f>
        <v>0.48939844947231387</v>
      </c>
      <c r="J31" s="53">
        <f t="shared" ref="J31:R31" si="5">J30/$H30</f>
        <v>0.11078480999387663</v>
      </c>
      <c r="K31" s="53">
        <f t="shared" si="5"/>
        <v>0.12280117477167943</v>
      </c>
      <c r="L31" s="53">
        <f t="shared" si="5"/>
        <v>8.2287118725379457E-2</v>
      </c>
      <c r="M31" s="53">
        <f t="shared" si="5"/>
        <v>5.669416656321942E-2</v>
      </c>
      <c r="N31" s="53">
        <f t="shared" si="5"/>
        <v>3.0196803767495992E-2</v>
      </c>
      <c r="O31" s="53">
        <f t="shared" si="5"/>
        <v>2.2243514571294799E-2</v>
      </c>
      <c r="P31" s="53">
        <f t="shared" si="5"/>
        <v>7.615742784332484E-2</v>
      </c>
      <c r="Q31" s="53">
        <f t="shared" si="5"/>
        <v>3.421377893711732E-3</v>
      </c>
      <c r="R31" s="53">
        <f t="shared" si="5"/>
        <v>6.0151563977037508E-3</v>
      </c>
    </row>
    <row r="32" spans="1:18">
      <c r="A32" s="6">
        <f t="shared" si="0"/>
        <v>25</v>
      </c>
      <c r="B32" t="s">
        <v>89</v>
      </c>
      <c r="D32" s="3">
        <f>D13</f>
        <v>6199039.242132606</v>
      </c>
      <c r="E32" s="3"/>
      <c r="F32" s="3"/>
      <c r="G32" s="3"/>
      <c r="I32" s="3">
        <f t="shared" ref="I32:R32" si="6">I31*$D13</f>
        <v>3033800.1933177249</v>
      </c>
      <c r="J32" s="3">
        <f t="shared" si="6"/>
        <v>686759.38458424574</v>
      </c>
      <c r="K32" s="3">
        <f t="shared" si="6"/>
        <v>761249.3013896253</v>
      </c>
      <c r="L32" s="3">
        <f t="shared" si="6"/>
        <v>510101.07810065203</v>
      </c>
      <c r="M32" s="3">
        <f t="shared" si="6"/>
        <v>351449.36332539946</v>
      </c>
      <c r="N32" s="3">
        <f t="shared" si="6"/>
        <v>187191.17154168538</v>
      </c>
      <c r="O32" s="3">
        <f t="shared" si="6"/>
        <v>137888.41971040488</v>
      </c>
      <c r="P32" s="3">
        <f t="shared" si="6"/>
        <v>472102.88378065306</v>
      </c>
      <c r="Q32" s="3">
        <f t="shared" si="6"/>
        <v>21209.255825284028</v>
      </c>
      <c r="R32" s="3">
        <f t="shared" si="6"/>
        <v>37288.190556930553</v>
      </c>
    </row>
    <row r="33" spans="1:18">
      <c r="A33" s="36">
        <f t="shared" si="0"/>
        <v>26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5.75" thickBot="1">
      <c r="A34" s="37">
        <f>+A33+1</f>
        <v>27</v>
      </c>
      <c r="B34" s="55" t="s">
        <v>90</v>
      </c>
      <c r="C34" s="56">
        <f>F13+D13</f>
        <v>52775723.339309976</v>
      </c>
      <c r="D34" s="56">
        <f>D25+D32</f>
        <v>6199039.242132606</v>
      </c>
      <c r="E34" s="56"/>
      <c r="F34" s="56">
        <f>F25+F32</f>
        <v>46576684.097177371</v>
      </c>
      <c r="G34" s="56"/>
      <c r="H34" s="56"/>
      <c r="I34" s="56">
        <f>I25+I32</f>
        <v>33164734.139871296</v>
      </c>
      <c r="J34" s="56">
        <f t="shared" ref="J34:R34" si="7">J25+J32</f>
        <v>6555992.1966490224</v>
      </c>
      <c r="K34" s="56">
        <f t="shared" si="7"/>
        <v>5262939.8818881419</v>
      </c>
      <c r="L34" s="56">
        <f t="shared" si="7"/>
        <v>2488916.6792007494</v>
      </c>
      <c r="M34" s="56">
        <f t="shared" si="7"/>
        <v>2487972.7236607396</v>
      </c>
      <c r="N34" s="56">
        <f t="shared" si="7"/>
        <v>779469.43138310441</v>
      </c>
      <c r="O34" s="56">
        <f t="shared" si="7"/>
        <v>342725.63252220961</v>
      </c>
      <c r="P34" s="56">
        <f t="shared" si="7"/>
        <v>593008.04035318794</v>
      </c>
      <c r="Q34" s="56">
        <f t="shared" si="7"/>
        <v>1023122.48404832</v>
      </c>
      <c r="R34" s="56">
        <f t="shared" si="7"/>
        <v>76842.129733220121</v>
      </c>
    </row>
    <row r="35" spans="1:18" ht="15.75" thickTop="1"/>
    <row r="36" spans="1:18">
      <c r="B36" s="52" t="s">
        <v>78</v>
      </c>
      <c r="C36" s="3">
        <f>SUM(I34:R34)-C34</f>
        <v>0</v>
      </c>
      <c r="D36" s="3">
        <f>SUM(I32:R32)-D34</f>
        <v>0</v>
      </c>
      <c r="E36" s="3"/>
      <c r="F36" s="3">
        <f>SUM(I25:R25)-F34</f>
        <v>0</v>
      </c>
      <c r="G36" s="3"/>
    </row>
    <row r="40" spans="1:18"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2">
    <mergeCell ref="C5:F5"/>
    <mergeCell ref="C16:M16"/>
  </mergeCells>
  <printOptions horizontalCentered="1"/>
  <pageMargins left="0.2" right="0.2" top="0.5" bottom="0.5" header="0.3" footer="0.3"/>
  <pageSetup scale="5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EB692-4EFE-4C3F-916E-9775895CE73F}"/>
</file>

<file path=customXml/itemProps2.xml><?xml version="1.0" encoding="utf-8"?>
<ds:datastoreItem xmlns:ds="http://schemas.openxmlformats.org/officeDocument/2006/customXml" ds:itemID="{5F3B6E74-1C68-4384-9D52-54A4BE640E6B}"/>
</file>

<file path=customXml/itemProps3.xml><?xml version="1.0" encoding="utf-8"?>
<ds:datastoreItem xmlns:ds="http://schemas.openxmlformats.org/officeDocument/2006/customXml" ds:itemID="{A01F34D0-D936-4F76-9513-79710040AC44}"/>
</file>

<file path=customXml/itemProps4.xml><?xml version="1.0" encoding="utf-8"?>
<ds:datastoreItem xmlns:ds="http://schemas.openxmlformats.org/officeDocument/2006/customXml" ds:itemID="{B23D21B5-7356-4049-85CA-A4A3EF97C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Settlement Split</vt:lpstr>
      <vt:lpstr>Distribution of Proceeds</vt:lpstr>
      <vt:lpstr>Exhibit No. EJK-Y</vt:lpstr>
      <vt:lpstr>Summary JC Sale Journal Entries</vt:lpstr>
      <vt:lpstr>MRM-3</vt:lpstr>
      <vt:lpstr>Summary</vt:lpstr>
      <vt:lpstr>DR 5</vt:lpstr>
      <vt:lpstr>JAP-3 P2</vt:lpstr>
      <vt:lpstr>Company Allocation of Proceeds</vt:lpstr>
      <vt:lpstr>Ratebase Summary-GRC Compliance</vt:lpstr>
      <vt:lpstr>Class Summary-GRC Compliance</vt:lpstr>
      <vt:lpstr>'Class Summary-GRC Compliance'!Print_Area</vt:lpstr>
      <vt:lpstr>'Distribution of Proceeds'!Print_Area</vt:lpstr>
      <vt:lpstr>'Ratebase Summary-GRC Compliance'!Print_Area</vt:lpstr>
      <vt:lpstr>'Settlement Split'!Print_Area</vt:lpstr>
      <vt:lpstr>Summary!Print_Area</vt:lpstr>
      <vt:lpstr>'Summary JC Sale Journal Entries'!Print_Area</vt:lpstr>
      <vt:lpstr>'Ratebase Summary-GRC Compliance'!Print_Titles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 (UTC)</dc:creator>
  <cp:lastModifiedBy>Chris Mickelson</cp:lastModifiedBy>
  <cp:lastPrinted>2014-03-25T16:49:14Z</cp:lastPrinted>
  <dcterms:created xsi:type="dcterms:W3CDTF">2013-12-24T21:01:02Z</dcterms:created>
  <dcterms:modified xsi:type="dcterms:W3CDTF">2014-03-25T16:52:34Z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