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5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3-44 Electric Schedule 95 - Power Cost Adjustment Clause (UE-23XXXX) (Eff. 01-01-24)\Sent to UTC 09-29-23\"/>
    </mc:Choice>
  </mc:AlternateContent>
  <bookViews>
    <workbookView xWindow="2790" yWindow="555" windowWidth="22965" windowHeight="13785"/>
  </bookViews>
  <sheets>
    <sheet name="REDACTED VERSION" sheetId="6" r:id="rId1"/>
    <sheet name="(R) Summary" sheetId="1" r:id="rId2"/>
    <sheet name="Att. #1" sheetId="4" r:id="rId3"/>
    <sheet name="Att. #2" sheetId="2" r:id="rId4"/>
    <sheet name="Price tables" sheetId="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_________six6" localSheetId="0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0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0" hidden="1">{#N/A,#N/A,FALSE,"schA"}</definedName>
    <definedName name="____________________www1" hidden="1">{#N/A,#N/A,FALSE,"schA"}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ex1" localSheetId="0" hidden="1">{#N/A,#N/A,FALSE,"Summ";#N/A,#N/A,FALSE,"General"}</definedName>
    <definedName name="_______ex1" hidden="1">{#N/A,#N/A,FALSE,"Summ";#N/A,#N/A,FALSE,"General"}</definedName>
    <definedName name="_______new1" localSheetId="0" hidden="1">{#N/A,#N/A,FALSE,"Summ";#N/A,#N/A,FALSE,"General"}</definedName>
    <definedName name="_______new1" hidden="1">{#N/A,#N/A,FALSE,"Summ";#N/A,#N/A,FALSE,"General"}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ex1" localSheetId="0" hidden="1">{#N/A,#N/A,FALSE,"Summ";#N/A,#N/A,FALSE,"General"}</definedName>
    <definedName name="______ex1" hidden="1">{#N/A,#N/A,FALSE,"Summ";#N/A,#N/A,FALSE,"General"}</definedName>
    <definedName name="______new1" localSheetId="0" hidden="1">{#N/A,#N/A,FALSE,"Summ";#N/A,#N/A,FALSE,"General"}</definedName>
    <definedName name="______new1" hidden="1">{#N/A,#N/A,FALSE,"Summ";#N/A,#N/A,FALSE,"General"}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ex1" localSheetId="0" hidden="1">{#N/A,#N/A,FALSE,"Summ";#N/A,#N/A,FALSE,"General"}</definedName>
    <definedName name="_____ex1" hidden="1">{#N/A,#N/A,FALSE,"Summ";#N/A,#N/A,FALSE,"General"}</definedName>
    <definedName name="_____new1" localSheetId="0" hidden="1">{#N/A,#N/A,FALSE,"Summ";#N/A,#N/A,FALSE,"General"}</definedName>
    <definedName name="_____new1" hidden="1">{#N/A,#N/A,FALSE,"Summ";#N/A,#N/A,FALSE,"General"}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ex1" localSheetId="0" hidden="1">{#N/A,#N/A,FALSE,"Summ";#N/A,#N/A,FALSE,"General"}</definedName>
    <definedName name="____ex1" hidden="1">{#N/A,#N/A,FALSE,"Summ";#N/A,#N/A,FALSE,"General"}</definedName>
    <definedName name="____new1" localSheetId="0" hidden="1">{#N/A,#N/A,FALSE,"Summ";#N/A,#N/A,FALSE,"General"}</definedName>
    <definedName name="____new1" hidden="1">{#N/A,#N/A,FALSE,"Summ";#N/A,#N/A,FALSE,"General"}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ex1" localSheetId="0" hidden="1">{#N/A,#N/A,FALSE,"Summ";#N/A,#N/A,FALSE,"General"}</definedName>
    <definedName name="___ex1" hidden="1">{#N/A,#N/A,FALSE,"Summ";#N/A,#N/A,FALSE,"General"}</definedName>
    <definedName name="___new1" localSheetId="0" hidden="1">{#N/A,#N/A,FALSE,"Summ";#N/A,#N/A,FALSE,"General"}</definedName>
    <definedName name="___new1" hidden="1">{#N/A,#N/A,FALSE,"Summ";#N/A,#N/A,FALSE,"General"}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D" localSheetId="0" hidden="1">#REF!</definedName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ex1" localSheetId="0" hidden="1">{#N/A,#N/A,FALSE,"Summ";#N/A,#N/A,FALSE,"General"}</definedName>
    <definedName name="__ex1" hidden="1">{#N/A,#N/A,FALSE,"Summ";#N/A,#N/A,FALSE,"General"}</definedName>
    <definedName name="__new1" localSheetId="0" hidden="1">{#N/A,#N/A,FALSE,"Summ";#N/A,#N/A,FALSE,"General"}</definedName>
    <definedName name="__new1" hidden="1">{#N/A,#N/A,FALSE,"Summ";#N/A,#N/A,FALSE,"General"}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0" hidden="1">{#N/A,#N/A,FALSE,"Summ";#N/A,#N/A,FALSE,"General"}</definedName>
    <definedName name="_ex1" hidden="1">{#N/A,#N/A,FALSE,"Summ";#N/A,#N/A,FALSE,"General"}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rder1" localSheetId="0" hidden="1">0</definedName>
    <definedName name="_Order2" localSheetId="0" hidden="1">0</definedName>
    <definedName name="_Parse_In" localSheetId="0" hidden="1">#REF!</definedName>
    <definedName name="_Parse_In" hidden="1">#REF!</definedName>
    <definedName name="_Regression_Out" localSheetId="0" hidden="1">[6]FIA!#REF!</definedName>
    <definedName name="_Regression_Out" hidden="1">[6]FIA!#REF!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{"Plat Summary",#N/A,FALSE,"PLAT DESIGN"}</definedName>
    <definedName name="a" hidden="1">{"Plat Summary",#N/A,FALSE,"PLAT DESIGN"}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0" hidden="1">{#N/A,#N/A,FALSE,"Coversheet";#N/A,#N/A,FALSE,"QA"}</definedName>
    <definedName name="AAAAAAAAAAAAAA" hidden="1">{#N/A,#N/A,FALSE,"Coversheet";#N/A,#N/A,FALSE,"QA"}</definedName>
    <definedName name="b" localSheetId="0" hidden="1">{"Plat Summary",#N/A,FALSE,"PLAT DESIGN"}</definedName>
    <definedName name="b" hidden="1">{"Plat Summary",#N/A,FALSE,"PLAT DESIGN"}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hidden="1">[7]ZZCOOM_M03_Q004!#REF!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hidden="1">[7]ZZCOOM_M03_Q004!#REF!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hidden="1">[7]ZZCOOM_M03_Q004!#REF!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hidden="1">[7]ZZCOOM_M03_Q004!#REF!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hidden="1">[7]ZZCOOM_M03_Q004!#REF!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hidden="1">[7]ZZCOOM_M03_Q004!#REF!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0" hidden="1">#REF!</definedName>
    <definedName name="Bum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" localSheetId="0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0" hidden="1">{#N/A,#N/A,FALSE,"Coversheet";#N/A,#N/A,FALSE,"QA"}</definedName>
    <definedName name="DFIT" hidden="1">{#N/A,#N/A,FALSE,"Coversheet";#N/A,#N/A,FALSE,"QA"}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" localSheetId="0" hidden="1">#REF!</definedName>
    <definedName name="F" hidden="1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rsmp" localSheetId="0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ver" localSheetId="1" hidden="1">17</definedName>
    <definedName name="solver_ver" localSheetId="2" hidden="1">17</definedName>
    <definedName name="solver_ver" localSheetId="3" hidden="1">17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0" hidden="1">{"Plat Summary",#N/A,FALSE,"PLAT DESIGN"}</definedName>
    <definedName name="summary" hidden="1">{"Plat Summary",#N/A,FALSE,"PLAT DESIGN"}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4" l="1"/>
  <c r="D78" i="4" l="1"/>
  <c r="D75" i="4"/>
  <c r="D72" i="4"/>
  <c r="D73" i="4" s="1"/>
  <c r="D74" i="4" s="1"/>
  <c r="I41" i="4" l="1"/>
  <c r="J41" i="4" s="1"/>
  <c r="K41" i="4" s="1"/>
  <c r="L41" i="4" s="1"/>
  <c r="H42" i="4"/>
  <c r="I42" i="4" s="1"/>
  <c r="J42" i="4" s="1"/>
  <c r="K42" i="4" s="1"/>
  <c r="L42" i="4" s="1"/>
  <c r="I14" i="4"/>
  <c r="J14" i="4" s="1"/>
  <c r="K14" i="4" s="1"/>
  <c r="L14" i="4" s="1"/>
  <c r="I9" i="4"/>
  <c r="J9" i="4" s="1"/>
  <c r="K9" i="4" s="1"/>
  <c r="L9" i="4" s="1"/>
  <c r="L43" i="4" l="1"/>
  <c r="K43" i="4"/>
  <c r="J43" i="4"/>
  <c r="I43" i="4"/>
  <c r="H43" i="4"/>
  <c r="G43" i="4"/>
  <c r="F43" i="4"/>
  <c r="E43" i="4"/>
  <c r="D43" i="4"/>
  <c r="L16" i="4"/>
  <c r="K16" i="4"/>
  <c r="J16" i="4"/>
  <c r="I16" i="4"/>
  <c r="H16" i="4"/>
  <c r="G16" i="4"/>
  <c r="F16" i="4"/>
  <c r="E16" i="4"/>
  <c r="D16" i="4"/>
  <c r="L10" i="4"/>
  <c r="L11" i="4" s="1"/>
  <c r="K10" i="4"/>
  <c r="K11" i="4" s="1"/>
  <c r="J10" i="4"/>
  <c r="J11" i="4" s="1"/>
  <c r="I10" i="4"/>
  <c r="I11" i="4" s="1"/>
  <c r="H10" i="4"/>
  <c r="H11" i="4" s="1"/>
  <c r="G10" i="4"/>
  <c r="G11" i="4" s="1"/>
  <c r="F10" i="4"/>
  <c r="F11" i="4" s="1"/>
  <c r="E10" i="4"/>
  <c r="E11" i="4" s="1"/>
  <c r="D10" i="4"/>
  <c r="D11" i="4" s="1"/>
  <c r="E16" i="3"/>
  <c r="D17" i="3"/>
  <c r="D16" i="3"/>
  <c r="D15" i="3"/>
  <c r="D14" i="3"/>
  <c r="C43" i="4"/>
  <c r="C16" i="4"/>
  <c r="C10" i="4"/>
  <c r="C11" i="4" s="1"/>
  <c r="I11" i="2"/>
  <c r="J11" i="2" s="1"/>
  <c r="K11" i="2" s="1"/>
  <c r="L11" i="2" s="1"/>
  <c r="E10" i="2"/>
  <c r="F9" i="2" s="1"/>
  <c r="E9" i="2"/>
  <c r="D9" i="2"/>
  <c r="C14" i="2"/>
  <c r="C12" i="2"/>
  <c r="C47" i="4" l="1"/>
  <c r="C49" i="4" s="1"/>
  <c r="I47" i="4"/>
  <c r="I49" i="4" s="1"/>
  <c r="E14" i="3"/>
  <c r="F16" i="3"/>
  <c r="E15" i="3"/>
  <c r="E17" i="3"/>
  <c r="D47" i="4"/>
  <c r="D49" i="4" s="1"/>
  <c r="E47" i="4"/>
  <c r="E49" i="4" s="1"/>
  <c r="G47" i="4"/>
  <c r="G49" i="4" s="1"/>
  <c r="K47" i="4"/>
  <c r="K49" i="4" s="1"/>
  <c r="H47" i="4"/>
  <c r="H49" i="4" s="1"/>
  <c r="L47" i="4"/>
  <c r="L49" i="4" s="1"/>
  <c r="F47" i="4"/>
  <c r="F49" i="4" s="1"/>
  <c r="J47" i="4"/>
  <c r="J49" i="4" s="1"/>
  <c r="C19" i="2"/>
  <c r="C20" i="2" s="1"/>
  <c r="C22" i="2" s="1"/>
  <c r="C30" i="4" s="1"/>
  <c r="D14" i="2"/>
  <c r="D12" i="2"/>
  <c r="F15" i="3" l="1"/>
  <c r="G16" i="3"/>
  <c r="F17" i="3"/>
  <c r="F14" i="3"/>
  <c r="C28" i="4"/>
  <c r="C22" i="4"/>
  <c r="C27" i="4"/>
  <c r="C24" i="4"/>
  <c r="C29" i="4"/>
  <c r="C23" i="4"/>
  <c r="C26" i="4"/>
  <c r="C19" i="4"/>
  <c r="C25" i="4"/>
  <c r="C20" i="4"/>
  <c r="C21" i="4"/>
  <c r="D19" i="2"/>
  <c r="G17" i="3" l="1"/>
  <c r="G15" i="3"/>
  <c r="G14" i="3"/>
  <c r="H16" i="3"/>
  <c r="C34" i="4"/>
  <c r="C39" i="4" s="1"/>
  <c r="C32" i="4"/>
  <c r="C37" i="4" s="1"/>
  <c r="C33" i="4"/>
  <c r="C38" i="4" s="1"/>
  <c r="C66" i="4" s="1"/>
  <c r="D20" i="2"/>
  <c r="D22" i="2" s="1"/>
  <c r="D29" i="4" s="1"/>
  <c r="I16" i="3" l="1"/>
  <c r="H14" i="3"/>
  <c r="H15" i="3"/>
  <c r="H17" i="3"/>
  <c r="C73" i="4"/>
  <c r="C74" i="4"/>
  <c r="C72" i="4"/>
  <c r="C64" i="4"/>
  <c r="C75" i="4"/>
  <c r="C65" i="4"/>
  <c r="C67" i="4"/>
  <c r="C70" i="4"/>
  <c r="C68" i="4"/>
  <c r="C71" i="4"/>
  <c r="C69" i="4"/>
  <c r="D28" i="4"/>
  <c r="D22" i="4"/>
  <c r="G9" i="2"/>
  <c r="D23" i="4"/>
  <c r="D27" i="4"/>
  <c r="D21" i="4"/>
  <c r="D26" i="4"/>
  <c r="D20" i="4"/>
  <c r="D25" i="4"/>
  <c r="D30" i="4"/>
  <c r="D19" i="4"/>
  <c r="D24" i="4"/>
  <c r="E14" i="2"/>
  <c r="E12" i="2"/>
  <c r="I17" i="3" l="1"/>
  <c r="I14" i="3"/>
  <c r="I15" i="3"/>
  <c r="J16" i="3"/>
  <c r="C77" i="4"/>
  <c r="D32" i="4"/>
  <c r="D37" i="4" s="1"/>
  <c r="D52" i="4" s="1"/>
  <c r="D57" i="4" s="1"/>
  <c r="D33" i="4"/>
  <c r="D38" i="4" s="1"/>
  <c r="D53" i="4" s="1"/>
  <c r="D58" i="4" s="1"/>
  <c r="D34" i="4"/>
  <c r="D39" i="4" s="1"/>
  <c r="D54" i="4" s="1"/>
  <c r="D59" i="4" s="1"/>
  <c r="E19" i="2"/>
  <c r="K16" i="3" l="1"/>
  <c r="J15" i="3"/>
  <c r="J14" i="3"/>
  <c r="J17" i="3"/>
  <c r="E20" i="2"/>
  <c r="E22" i="2" s="1"/>
  <c r="E23" i="4" s="1"/>
  <c r="K17" i="3" l="1"/>
  <c r="K14" i="3"/>
  <c r="K15" i="3"/>
  <c r="L16" i="3"/>
  <c r="E30" i="4"/>
  <c r="D77" i="4"/>
  <c r="E24" i="4"/>
  <c r="E28" i="4"/>
  <c r="E26" i="4"/>
  <c r="E20" i="4"/>
  <c r="E29" i="4"/>
  <c r="E27" i="4"/>
  <c r="E25" i="4"/>
  <c r="E22" i="4"/>
  <c r="E21" i="4"/>
  <c r="E19" i="4"/>
  <c r="G10" i="2"/>
  <c r="F14" i="2"/>
  <c r="F12" i="2"/>
  <c r="L15" i="3" l="1"/>
  <c r="L14" i="3"/>
  <c r="L17" i="3"/>
  <c r="F37" i="2"/>
  <c r="E34" i="4"/>
  <c r="E39" i="4" s="1"/>
  <c r="E54" i="4" s="1"/>
  <c r="E59" i="4" s="1"/>
  <c r="E32" i="4"/>
  <c r="E37" i="4" s="1"/>
  <c r="E52" i="4" s="1"/>
  <c r="E57" i="4" s="1"/>
  <c r="E33" i="4"/>
  <c r="E38" i="4" s="1"/>
  <c r="E53" i="4" s="1"/>
  <c r="E58" i="4" s="1"/>
  <c r="H9" i="2"/>
  <c r="F19" i="2"/>
  <c r="F20" i="2" l="1"/>
  <c r="F22" i="2" s="1"/>
  <c r="F27" i="4" s="1"/>
  <c r="E77" i="4" l="1"/>
  <c r="F22" i="4"/>
  <c r="F21" i="4"/>
  <c r="F29" i="4"/>
  <c r="F19" i="4"/>
  <c r="F24" i="4"/>
  <c r="F20" i="4"/>
  <c r="G14" i="2"/>
  <c r="H10" i="2"/>
  <c r="G12" i="2"/>
  <c r="F30" i="4"/>
  <c r="F28" i="4"/>
  <c r="F25" i="4"/>
  <c r="F23" i="4"/>
  <c r="F26" i="4"/>
  <c r="F32" i="4" l="1"/>
  <c r="F37" i="4" s="1"/>
  <c r="F52" i="4" s="1"/>
  <c r="F57" i="4" s="1"/>
  <c r="F33" i="4"/>
  <c r="F38" i="4" s="1"/>
  <c r="F53" i="4" s="1"/>
  <c r="F58" i="4" s="1"/>
  <c r="F34" i="4"/>
  <c r="F39" i="4" s="1"/>
  <c r="F54" i="4" s="1"/>
  <c r="F59" i="4" s="1"/>
  <c r="G19" i="2"/>
  <c r="G20" i="2" s="1"/>
  <c r="G22" i="2" s="1"/>
  <c r="I9" i="2"/>
  <c r="G24" i="4" l="1"/>
  <c r="G29" i="4"/>
  <c r="G19" i="4"/>
  <c r="G20" i="4"/>
  <c r="G30" i="4"/>
  <c r="G21" i="4"/>
  <c r="G25" i="4"/>
  <c r="H12" i="2"/>
  <c r="G28" i="4"/>
  <c r="G22" i="4"/>
  <c r="G26" i="4"/>
  <c r="G23" i="4"/>
  <c r="G27" i="4"/>
  <c r="G33" i="4" l="1"/>
  <c r="G38" i="4" s="1"/>
  <c r="G53" i="4" s="1"/>
  <c r="G58" i="4" s="1"/>
  <c r="G34" i="4"/>
  <c r="G39" i="4" s="1"/>
  <c r="G54" i="4" s="1"/>
  <c r="G59" i="4" s="1"/>
  <c r="G32" i="4"/>
  <c r="G37" i="4" s="1"/>
  <c r="G52" i="4" s="1"/>
  <c r="G57" i="4" s="1"/>
  <c r="H14" i="2"/>
  <c r="I10" i="2"/>
  <c r="J9" i="2" s="1"/>
  <c r="H19" i="2" l="1"/>
  <c r="H20" i="2" l="1"/>
  <c r="H22" i="2" s="1"/>
  <c r="H50" i="2" s="1"/>
  <c r="H28" i="4" s="1"/>
  <c r="H46" i="2" l="1"/>
  <c r="H24" i="4" s="1"/>
  <c r="J10" i="2"/>
  <c r="K9" i="2" s="1"/>
  <c r="I14" i="2"/>
  <c r="I12" i="2"/>
  <c r="H51" i="2"/>
  <c r="H29" i="4" s="1"/>
  <c r="H49" i="2"/>
  <c r="H27" i="4" s="1"/>
  <c r="H41" i="2"/>
  <c r="H19" i="4" s="1"/>
  <c r="H42" i="2"/>
  <c r="H20" i="4" s="1"/>
  <c r="H45" i="2"/>
  <c r="H23" i="4" s="1"/>
  <c r="H52" i="2"/>
  <c r="H30" i="4" s="1"/>
  <c r="H48" i="2"/>
  <c r="H26" i="4" s="1"/>
  <c r="H43" i="2"/>
  <c r="H21" i="4" s="1"/>
  <c r="H44" i="2"/>
  <c r="H22" i="4" s="1"/>
  <c r="H47" i="2"/>
  <c r="H25" i="4" s="1"/>
  <c r="I19" i="2" l="1"/>
  <c r="I20" i="2" s="1"/>
  <c r="I22" i="2" s="1"/>
  <c r="I33" i="2"/>
  <c r="I28" i="2"/>
  <c r="I34" i="2"/>
  <c r="I31" i="2"/>
  <c r="I38" i="2"/>
  <c r="I32" i="2"/>
  <c r="I35" i="2"/>
  <c r="I27" i="2"/>
  <c r="I36" i="2"/>
  <c r="I30" i="2"/>
  <c r="I29" i="2"/>
  <c r="I37" i="2"/>
  <c r="H33" i="4"/>
  <c r="H38" i="4" s="1"/>
  <c r="H53" i="4" s="1"/>
  <c r="H58" i="4" s="1"/>
  <c r="H32" i="4"/>
  <c r="H37" i="4" s="1"/>
  <c r="H52" i="4" s="1"/>
  <c r="H57" i="4" s="1"/>
  <c r="H34" i="4"/>
  <c r="H39" i="4" s="1"/>
  <c r="H54" i="4" s="1"/>
  <c r="H59" i="4" s="1"/>
  <c r="I50" i="2" l="1"/>
  <c r="I28" i="4" s="1"/>
  <c r="I43" i="2"/>
  <c r="I21" i="4" s="1"/>
  <c r="I45" i="2"/>
  <c r="I23" i="4" s="1"/>
  <c r="I41" i="2"/>
  <c r="I19" i="4" s="1"/>
  <c r="H70" i="4"/>
  <c r="H68" i="4"/>
  <c r="H69" i="4"/>
  <c r="H71" i="4"/>
  <c r="H67" i="4"/>
  <c r="H64" i="4"/>
  <c r="H75" i="4"/>
  <c r="H65" i="4"/>
  <c r="H66" i="4"/>
  <c r="H73" i="4"/>
  <c r="H72" i="4"/>
  <c r="H74" i="4"/>
  <c r="I51" i="2"/>
  <c r="I29" i="4" s="1"/>
  <c r="I46" i="2"/>
  <c r="I24" i="4" s="1"/>
  <c r="I44" i="2"/>
  <c r="I22" i="4" s="1"/>
  <c r="I42" i="2"/>
  <c r="I20" i="4" s="1"/>
  <c r="I49" i="2"/>
  <c r="I27" i="4" s="1"/>
  <c r="I47" i="2"/>
  <c r="I25" i="4" s="1"/>
  <c r="I52" i="2"/>
  <c r="I30" i="4" s="1"/>
  <c r="I48" i="2"/>
  <c r="I26" i="4" s="1"/>
  <c r="J14" i="2"/>
  <c r="K10" i="2"/>
  <c r="J12" i="2"/>
  <c r="J27" i="2" s="1"/>
  <c r="J34" i="2" l="1"/>
  <c r="J33" i="2"/>
  <c r="J28" i="2"/>
  <c r="I33" i="4"/>
  <c r="I38" i="4" s="1"/>
  <c r="I53" i="4" s="1"/>
  <c r="I58" i="4" s="1"/>
  <c r="I74" i="4" s="1"/>
  <c r="J35" i="2"/>
  <c r="J38" i="2"/>
  <c r="J32" i="2"/>
  <c r="J36" i="2"/>
  <c r="J31" i="2"/>
  <c r="J30" i="2"/>
  <c r="J29" i="2"/>
  <c r="J37" i="2"/>
  <c r="I34" i="4"/>
  <c r="I39" i="4" s="1"/>
  <c r="I54" i="4" s="1"/>
  <c r="I59" i="4" s="1"/>
  <c r="H77" i="4"/>
  <c r="H78" i="4" s="1"/>
  <c r="I32" i="4"/>
  <c r="I37" i="4" s="1"/>
  <c r="I52" i="4" s="1"/>
  <c r="I57" i="4" s="1"/>
  <c r="J19" i="2"/>
  <c r="L9" i="2"/>
  <c r="I73" i="4" l="1"/>
  <c r="I72" i="4"/>
  <c r="I66" i="4"/>
  <c r="I75" i="4"/>
  <c r="I65" i="4"/>
  <c r="I64" i="4"/>
  <c r="I71" i="4"/>
  <c r="I68" i="4"/>
  <c r="I67" i="4"/>
  <c r="I70" i="4"/>
  <c r="I69" i="4"/>
  <c r="J20" i="2"/>
  <c r="J22" i="2" s="1"/>
  <c r="J42" i="2" s="1"/>
  <c r="J20" i="4" s="1"/>
  <c r="I77" i="4" l="1"/>
  <c r="I78" i="4" s="1"/>
  <c r="J41" i="2"/>
  <c r="J19" i="4" s="1"/>
  <c r="J47" i="2"/>
  <c r="J25" i="4" s="1"/>
  <c r="J52" i="2"/>
  <c r="J30" i="4" s="1"/>
  <c r="J51" i="2"/>
  <c r="J29" i="4" s="1"/>
  <c r="J48" i="2"/>
  <c r="J26" i="4" s="1"/>
  <c r="J45" i="2"/>
  <c r="J23" i="4" s="1"/>
  <c r="J43" i="2"/>
  <c r="J21" i="4" s="1"/>
  <c r="J50" i="2"/>
  <c r="J28" i="4" s="1"/>
  <c r="J44" i="2"/>
  <c r="J22" i="4" s="1"/>
  <c r="K14" i="2"/>
  <c r="L10" i="2"/>
  <c r="K12" i="2"/>
  <c r="J49" i="2"/>
  <c r="J27" i="4" s="1"/>
  <c r="J46" i="2"/>
  <c r="J24" i="4" s="1"/>
  <c r="K27" i="2" l="1"/>
  <c r="K34" i="2"/>
  <c r="K33" i="2"/>
  <c r="K28" i="2"/>
  <c r="K36" i="2"/>
  <c r="K32" i="2"/>
  <c r="K38" i="2"/>
  <c r="K31" i="2"/>
  <c r="K30" i="2"/>
  <c r="K35" i="2"/>
  <c r="K29" i="2"/>
  <c r="K37" i="2"/>
  <c r="J33" i="4"/>
  <c r="J38" i="4" s="1"/>
  <c r="J53" i="4" s="1"/>
  <c r="J58" i="4" s="1"/>
  <c r="J72" i="4" s="1"/>
  <c r="J32" i="4"/>
  <c r="J37" i="4" s="1"/>
  <c r="J52" i="4" s="1"/>
  <c r="J57" i="4" s="1"/>
  <c r="J65" i="4" s="1"/>
  <c r="J34" i="4"/>
  <c r="J39" i="4" s="1"/>
  <c r="J54" i="4" s="1"/>
  <c r="J59" i="4" s="1"/>
  <c r="K19" i="2"/>
  <c r="J75" i="4" l="1"/>
  <c r="J64" i="4"/>
  <c r="J73" i="4"/>
  <c r="J74" i="4"/>
  <c r="J66" i="4"/>
  <c r="J70" i="4"/>
  <c r="J69" i="4"/>
  <c r="J68" i="4"/>
  <c r="J71" i="4"/>
  <c r="J67" i="4"/>
  <c r="K20" i="2"/>
  <c r="K22" i="2" s="1"/>
  <c r="K50" i="2" s="1"/>
  <c r="K28" i="4" s="1"/>
  <c r="K46" i="2" l="1"/>
  <c r="K24" i="4" s="1"/>
  <c r="J77" i="4"/>
  <c r="J78" i="4" s="1"/>
  <c r="K47" i="2"/>
  <c r="K25" i="4" s="1"/>
  <c r="K42" i="2"/>
  <c r="K20" i="4" s="1"/>
  <c r="K45" i="2"/>
  <c r="K23" i="4" s="1"/>
  <c r="K49" i="2"/>
  <c r="K27" i="4" s="1"/>
  <c r="K41" i="2"/>
  <c r="K19" i="4" s="1"/>
  <c r="K43" i="2"/>
  <c r="K21" i="4" s="1"/>
  <c r="K44" i="2"/>
  <c r="K22" i="4" s="1"/>
  <c r="K48" i="2"/>
  <c r="K26" i="4" s="1"/>
  <c r="K51" i="2"/>
  <c r="K29" i="4" s="1"/>
  <c r="L14" i="2"/>
  <c r="L12" i="2"/>
  <c r="K52" i="2"/>
  <c r="K30" i="4" s="1"/>
  <c r="L19" i="2" l="1"/>
  <c r="L20" i="2" s="1"/>
  <c r="L22" i="2" s="1"/>
  <c r="L38" i="2"/>
  <c r="L31" i="2"/>
  <c r="L32" i="2"/>
  <c r="L36" i="2"/>
  <c r="L33" i="2"/>
  <c r="L28" i="2"/>
  <c r="L34" i="2"/>
  <c r="L27" i="2"/>
  <c r="L29" i="2"/>
  <c r="L37" i="2"/>
  <c r="L35" i="2"/>
  <c r="L30" i="2"/>
  <c r="K33" i="4"/>
  <c r="K38" i="4" s="1"/>
  <c r="K53" i="4" s="1"/>
  <c r="K58" i="4" s="1"/>
  <c r="K74" i="4" s="1"/>
  <c r="K32" i="4"/>
  <c r="K37" i="4" s="1"/>
  <c r="K52" i="4" s="1"/>
  <c r="K57" i="4" s="1"/>
  <c r="K75" i="4" s="1"/>
  <c r="K34" i="4"/>
  <c r="K39" i="4" s="1"/>
  <c r="K54" i="4" s="1"/>
  <c r="K59" i="4" s="1"/>
  <c r="K72" i="4" l="1"/>
  <c r="K73" i="4"/>
  <c r="K66" i="4"/>
  <c r="K64" i="4"/>
  <c r="K65" i="4"/>
  <c r="K69" i="4"/>
  <c r="K68" i="4"/>
  <c r="K71" i="4"/>
  <c r="K70" i="4"/>
  <c r="K67" i="4"/>
  <c r="L41" i="2"/>
  <c r="L19" i="4" s="1"/>
  <c r="L45" i="2"/>
  <c r="L23" i="4" s="1"/>
  <c r="L43" i="2"/>
  <c r="L21" i="4" s="1"/>
  <c r="L48" i="2"/>
  <c r="L26" i="4" s="1"/>
  <c r="L47" i="2"/>
  <c r="L25" i="4" s="1"/>
  <c r="L51" i="2"/>
  <c r="L29" i="4" s="1"/>
  <c r="L46" i="2"/>
  <c r="L24" i="4" s="1"/>
  <c r="L52" i="2"/>
  <c r="L30" i="4" s="1"/>
  <c r="L50" i="2"/>
  <c r="L28" i="4" s="1"/>
  <c r="L49" i="2"/>
  <c r="L27" i="4" s="1"/>
  <c r="L44" i="2"/>
  <c r="L22" i="4" s="1"/>
  <c r="L42" i="2"/>
  <c r="L20" i="4" s="1"/>
  <c r="L33" i="4" l="1"/>
  <c r="L38" i="4" s="1"/>
  <c r="L53" i="4" s="1"/>
  <c r="L58" i="4" s="1"/>
  <c r="L73" i="4" s="1"/>
  <c r="L32" i="4"/>
  <c r="L37" i="4" s="1"/>
  <c r="L52" i="4" s="1"/>
  <c r="L57" i="4" s="1"/>
  <c r="L65" i="4" s="1"/>
  <c r="K77" i="4"/>
  <c r="K78" i="4" s="1"/>
  <c r="L34" i="4"/>
  <c r="L39" i="4" s="1"/>
  <c r="L54" i="4" s="1"/>
  <c r="L59" i="4" s="1"/>
  <c r="L66" i="4" l="1"/>
  <c r="L74" i="4"/>
  <c r="L72" i="4"/>
  <c r="L75" i="4"/>
  <c r="L64" i="4"/>
  <c r="L71" i="4"/>
  <c r="L67" i="4"/>
  <c r="L69" i="4"/>
  <c r="L70" i="4"/>
  <c r="L68" i="4"/>
  <c r="L77" i="4" l="1"/>
  <c r="L78" i="4" s="1"/>
</calcChain>
</file>

<file path=xl/comments1.xml><?xml version="1.0" encoding="utf-8"?>
<comments xmlns="http://schemas.openxmlformats.org/spreadsheetml/2006/main">
  <authors>
    <author>Mueller, Brennan</author>
    <author>Puget Sound Energy</author>
    <author>Venkatesh, Rahul - Marketing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Mueller, Brennan:</t>
        </r>
        <r>
          <rPr>
            <sz val="9"/>
            <color indexed="81"/>
            <rFont val="Tahoma"/>
            <family val="2"/>
          </rPr>
          <t xml:space="preserve">
Median from 30-year hydro forecast beginning Jan-24. See Hydro_resource_inputs workpaper.</t>
        </r>
      </text>
    </comment>
    <comment ref="A10" authorId="1" shapeId="0">
      <text>
        <r>
          <rPr>
            <b/>
            <sz val="9"/>
            <color indexed="81"/>
            <rFont val="Tahoma"/>
            <family val="2"/>
          </rPr>
          <t xml:space="preserve">bdm: </t>
        </r>
        <r>
          <rPr>
            <sz val="9"/>
            <color indexed="81"/>
            <rFont val="Tahoma"/>
            <family val="2"/>
          </rPr>
          <t xml:space="preserve">Amount shown on Attachment 1. This value has to be multiplied by 94.5% (to adjust for treatment of the Colville slice) to arrive at actual % of Wells output. 
</t>
        </r>
      </text>
    </comment>
    <comment ref="AM25" authorId="2" shapeId="0">
      <text>
        <r>
          <rPr>
            <b/>
            <sz val="9"/>
            <color indexed="81"/>
            <rFont val="Tahoma"/>
            <family val="2"/>
          </rPr>
          <t>Venkatesh, Rahul - Marketing:</t>
        </r>
        <r>
          <rPr>
            <sz val="9"/>
            <color indexed="81"/>
            <rFont val="Tahoma"/>
            <family val="2"/>
          </rPr>
          <t xml:space="preserve">
Colville Extension Agreement</t>
        </r>
      </text>
    </comment>
  </commentList>
</comments>
</file>

<file path=xl/comments2.xml><?xml version="1.0" encoding="utf-8"?>
<comments xmlns="http://schemas.openxmlformats.org/spreadsheetml/2006/main">
  <authors>
    <author>Venkatesh, Rahul - Marketing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Venkatesh, Rahul - Marketing:</t>
        </r>
        <r>
          <rPr>
            <sz val="9"/>
            <color indexed="81"/>
            <rFont val="Tahoma"/>
            <family val="2"/>
          </rPr>
          <t xml:space="preserve">
Provided from Douglas</t>
        </r>
      </text>
    </comment>
  </commentList>
</comments>
</file>

<file path=xl/sharedStrings.xml><?xml version="1.0" encoding="utf-8"?>
<sst xmlns="http://schemas.openxmlformats.org/spreadsheetml/2006/main" count="196" uniqueCount="136">
  <si>
    <t>PSE % 10-yr PPA</t>
  </si>
  <si>
    <t>PSE % Colville PPA</t>
  </si>
  <si>
    <t>nominal PSE % 10-yr PPA</t>
  </si>
  <si>
    <t>1.a.</t>
  </si>
  <si>
    <t>1.b.</t>
  </si>
  <si>
    <t>1.c.</t>
  </si>
  <si>
    <t>average actual load last 3 full years</t>
  </si>
  <si>
    <t>2.</t>
  </si>
  <si>
    <t>Douglas load growth</t>
  </si>
  <si>
    <t>1.d.</t>
  </si>
  <si>
    <t>1.</t>
  </si>
  <si>
    <t>Douglas actual load</t>
  </si>
  <si>
    <t>3.</t>
  </si>
  <si>
    <t>new large loads</t>
  </si>
  <si>
    <t>4.</t>
  </si>
  <si>
    <t>adjusted Douglas load forecast</t>
  </si>
  <si>
    <t>4.a.</t>
  </si>
  <si>
    <t>4.b.</t>
  </si>
  <si>
    <t>contract year</t>
  </si>
  <si>
    <t>actual load contract year minus 4</t>
  </si>
  <si>
    <t>actual load contract year minus 3</t>
  </si>
  <si>
    <t>actual load contract year minus 2</t>
  </si>
  <si>
    <t>forecast load contract year minus 1</t>
  </si>
  <si>
    <t>5.</t>
  </si>
  <si>
    <t>forecast base load for contract year</t>
  </si>
  <si>
    <t>total forecast load for contract year</t>
  </si>
  <si>
    <t>6.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</si>
  <si>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</si>
  <si>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</si>
  <si>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</si>
  <si>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</si>
  <si>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</si>
  <si>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</si>
  <si>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</si>
  <si>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</si>
  <si>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</si>
  <si>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</si>
  <si>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</si>
  <si>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Mar</t>
  </si>
  <si>
    <t>7.</t>
  </si>
  <si>
    <t>8.</t>
  </si>
  <si>
    <r>
      <t>average actual monthly load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(for shaping)</t>
    </r>
  </si>
  <si>
    <t>shaped monthly load for contract year</t>
  </si>
  <si>
    <t>Wells PNCA forecast</t>
  </si>
  <si>
    <t>Wells critical period forecast</t>
  </si>
  <si>
    <t>less Colville Tribes allocation</t>
  </si>
  <si>
    <t>Net Wells Critical period forecast</t>
  </si>
  <si>
    <t>2.a.</t>
  </si>
  <si>
    <t>2.b.</t>
  </si>
  <si>
    <t>2.c.</t>
  </si>
  <si>
    <t>Douglas Rocky Reach share</t>
  </si>
  <si>
    <t>RRH critical period forecast</t>
  </si>
  <si>
    <t>Douglas RRH share</t>
  </si>
  <si>
    <t>Douglas RRH %</t>
  </si>
  <si>
    <t>3.a.</t>
  </si>
  <si>
    <t>Douglas load for contract year</t>
  </si>
  <si>
    <t>3.b.</t>
  </si>
  <si>
    <t>3.c.</t>
  </si>
  <si>
    <t>3.d.</t>
  </si>
  <si>
    <t>Douglas load net of RRH share</t>
  </si>
  <si>
    <t>4.c.</t>
  </si>
  <si>
    <t>winter period</t>
  </si>
  <si>
    <t>shoulder period</t>
  </si>
  <si>
    <t>spring/summer period</t>
  </si>
  <si>
    <t>Okanogan forecasted load</t>
  </si>
  <si>
    <t>Okanogan determined value</t>
  </si>
  <si>
    <t>Okanogan Wells load</t>
  </si>
  <si>
    <t>Okanogan Wells allocation</t>
  </si>
  <si>
    <t>8.a.</t>
  </si>
  <si>
    <t>8.b.</t>
  </si>
  <si>
    <t>8.c.</t>
  </si>
  <si>
    <t>8.d.</t>
  </si>
  <si>
    <t>max Okanogan allocation</t>
  </si>
  <si>
    <t>max for winter period</t>
  </si>
  <si>
    <t>max for shoulder period</t>
  </si>
  <si>
    <t>max for spring/summer period</t>
  </si>
  <si>
    <t>calculated Okanogan allocation</t>
  </si>
  <si>
    <t>fixed Okanogan allocation</t>
  </si>
  <si>
    <t>Okanogan allocation for contract year</t>
  </si>
  <si>
    <t>9.</t>
  </si>
  <si>
    <t>Douglas allocation</t>
  </si>
  <si>
    <t>9.a.</t>
  </si>
  <si>
    <t>9.b.</t>
  </si>
  <si>
    <t>9.c.</t>
  </si>
  <si>
    <t>Douglas winter allocation</t>
  </si>
  <si>
    <t>Douglas shoulder allocation</t>
  </si>
  <si>
    <t>Douglas spring/summer allocation</t>
  </si>
  <si>
    <t>10.</t>
  </si>
  <si>
    <t>Purchasers allocation</t>
  </si>
  <si>
    <t>10.a.</t>
  </si>
  <si>
    <t>10.b.</t>
  </si>
  <si>
    <t>10.c.</t>
  </si>
  <si>
    <t>Purchasers winter allocation</t>
  </si>
  <si>
    <t>Purchasers shoulder allocation</t>
  </si>
  <si>
    <t>Purchasers spring/summer allocation</t>
  </si>
  <si>
    <t>11.</t>
  </si>
  <si>
    <t>PSE allocation factor</t>
  </si>
  <si>
    <t>11.a.</t>
  </si>
  <si>
    <t>11.b.</t>
  </si>
  <si>
    <t>PSE monthly allocation</t>
  </si>
  <si>
    <t>12.a.</t>
  </si>
  <si>
    <t>PSE average annual allocation</t>
  </si>
  <si>
    <t>12.b.</t>
  </si>
  <si>
    <t>PSE allocation</t>
  </si>
  <si>
    <t>PSE monthly fixed charge</t>
  </si>
  <si>
    <t>100% monthly fixed charge</t>
  </si>
  <si>
    <t>Total monthly fixed charges from section 5(b)</t>
  </si>
  <si>
    <t>Variable energy charge from section 5(d)</t>
  </si>
  <si>
    <t>winter energy price</t>
  </si>
  <si>
    <t>spring energy price</t>
  </si>
  <si>
    <t>summer energy price</t>
  </si>
  <si>
    <t>shoulder energy price</t>
  </si>
  <si>
    <t>n/a</t>
  </si>
  <si>
    <t>winter months include January, February, and December</t>
  </si>
  <si>
    <t>spring months include April, May, and June</t>
  </si>
  <si>
    <t>summer months include July and August</t>
  </si>
  <si>
    <t>shoulder months include March, September, October, and November</t>
  </si>
  <si>
    <t>Total PSE Wells %</t>
  </si>
  <si>
    <r>
      <t>PSE Wells energy (</t>
    </r>
    <r>
      <rPr>
        <sz val="9"/>
        <color theme="1"/>
        <rFont val="Calibri"/>
        <family val="2"/>
        <scheme val="minor"/>
      </rPr>
      <t>MW</t>
    </r>
    <r>
      <rPr>
        <sz val="11"/>
        <color theme="1"/>
        <rFont val="Calibri"/>
        <family val="2"/>
        <scheme val="minor"/>
      </rPr>
      <t>h)</t>
    </r>
  </si>
  <si>
    <r>
      <t>100% Wells Project energy (</t>
    </r>
    <r>
      <rPr>
        <sz val="8"/>
        <color theme="1"/>
        <rFont val="Calibri"/>
        <family val="2"/>
        <scheme val="minor"/>
      </rPr>
      <t>MW</t>
    </r>
    <r>
      <rPr>
        <sz val="10"/>
        <color theme="1"/>
        <rFont val="Calibri"/>
        <family val="2"/>
        <scheme val="minor"/>
      </rPr>
      <t>h)</t>
    </r>
  </si>
  <si>
    <r>
      <t>PSE Wells energy from 10-yr PPA (</t>
    </r>
    <r>
      <rPr>
        <sz val="9"/>
        <color theme="1"/>
        <rFont val="Calibri"/>
        <family val="2"/>
        <scheme val="minor"/>
      </rPr>
      <t>MW</t>
    </r>
    <r>
      <rPr>
        <sz val="10"/>
        <color theme="1"/>
        <rFont val="Calibri"/>
        <family val="2"/>
        <scheme val="minor"/>
      </rPr>
      <t>h)</t>
    </r>
  </si>
  <si>
    <r>
      <t>PSE Wells energy from Colville slice (</t>
    </r>
    <r>
      <rPr>
        <sz val="9"/>
        <color theme="1"/>
        <rFont val="Calibri"/>
        <family val="2"/>
        <scheme val="minor"/>
      </rPr>
      <t>MW</t>
    </r>
    <r>
      <rPr>
        <sz val="10"/>
        <color theme="1"/>
        <rFont val="Calibri"/>
        <family val="2"/>
        <scheme val="minor"/>
      </rPr>
      <t>h)</t>
    </r>
  </si>
  <si>
    <t>Cost of Colville slice</t>
  </si>
  <si>
    <t>Fixed charge for 10-yr PPA</t>
  </si>
  <si>
    <t>Variable charge for 10-yr PPA</t>
  </si>
  <si>
    <t>Variable energy rate in 10-yr PPA</t>
  </si>
  <si>
    <t>Puget Sound Energy</t>
  </si>
  <si>
    <t>Mid C Wells Project Cost Forecast</t>
  </si>
  <si>
    <t>Summary Data</t>
  </si>
  <si>
    <t>Mid C Wells Project cost and % share forecast</t>
  </si>
  <si>
    <t>Total PSE cost for 10-yr PPA</t>
  </si>
  <si>
    <t>Long-term contract Attachment 2 calculations - Determination of Douglas load forecast</t>
  </si>
  <si>
    <t>Long-term contract Attachment 1 calculations - Determination of monthly allocations</t>
  </si>
  <si>
    <t>Long-term contract prices</t>
  </si>
  <si>
    <t>2024 Power Cost Update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</si>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</sst>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%"/>
    <numFmt numFmtId="165" formatCode="0.0"/>
    <numFmt numFmtId="166" formatCode="_(&quot;$&quot;* #,##0_);_(&quot;$&quot;* \(#,##0\);_(&quot;$&quot;* &quot;-&quot;??_);_(@_)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 tint="-0.34998626667073579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sz val="11"/>
      <color theme="0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b/>
      <u/>
      <sz val="11"/>
      <color theme="0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</cellStyleXfs>
  <cellXfs count="151">
    <xf numFmtId="0" fontId="0" fillId="0" borderId="0" xfId="0"/>
    <xf numFmtId="0" fontId="0" fillId="0" borderId="0" xfId="0" applyAlignment="1">
      <alignment horizontal="right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8" fillId="0" borderId="0" xfId="0" quotePrefix="1" applyFont="1" applyAlignment="1">
      <alignment horizontal="center"/>
    </xf>
    <xf numFmtId="0" fontId="9" fillId="0" borderId="0" xfId="0" applyFont="1"/>
    <xf numFmtId="164" fontId="7" fillId="0" borderId="0" xfId="0" applyNumberFormat="1" applyFont="1" applyFill="1" applyBorder="1" applyAlignment="1">
      <alignment horizontal="left" indent="3"/>
    </xf>
    <xf numFmtId="165" fontId="5" fillId="0" borderId="0" xfId="0" applyNumberFormat="1" applyFont="1" applyAlignment="1">
      <alignment horizontal="right" indent="1"/>
    </xf>
    <xf numFmtId="0" fontId="0" fillId="0" borderId="0" xfId="0" applyFill="1" applyBorder="1" applyAlignment="1">
      <alignment horizontal="right"/>
    </xf>
    <xf numFmtId="165" fontId="5" fillId="0" borderId="0" xfId="0" applyNumberFormat="1" applyFont="1" applyBorder="1" applyAlignment="1">
      <alignment horizontal="right" indent="1"/>
    </xf>
    <xf numFmtId="10" fontId="6" fillId="0" borderId="0" xfId="0" applyNumberFormat="1" applyFont="1" applyFill="1" applyBorder="1" applyAlignment="1">
      <alignment horizontal="left" indent="3"/>
    </xf>
    <xf numFmtId="0" fontId="5" fillId="0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3" fillId="0" borderId="0" xfId="0" applyFont="1" applyFill="1" applyBorder="1" applyAlignment="1">
      <alignment horizontal="right"/>
    </xf>
    <xf numFmtId="10" fontId="7" fillId="0" borderId="0" xfId="0" applyNumberFormat="1" applyFont="1" applyFill="1" applyBorder="1" applyAlignment="1">
      <alignment horizontal="left" indent="3"/>
    </xf>
    <xf numFmtId="164" fontId="6" fillId="0" borderId="0" xfId="0" applyNumberFormat="1" applyFont="1" applyFill="1" applyBorder="1" applyAlignment="1">
      <alignment horizontal="right" indent="1"/>
    </xf>
    <xf numFmtId="10" fontId="7" fillId="0" borderId="0" xfId="0" applyNumberFormat="1" applyFont="1" applyFill="1" applyBorder="1" applyAlignment="1">
      <alignment horizontal="right" indent="1"/>
    </xf>
    <xf numFmtId="0" fontId="0" fillId="0" borderId="0" xfId="0" quotePrefix="1" applyFont="1" applyAlignment="1">
      <alignment horizontal="right"/>
    </xf>
    <xf numFmtId="10" fontId="5" fillId="0" borderId="0" xfId="2" applyNumberFormat="1" applyFont="1" applyBorder="1" applyAlignment="1">
      <alignment horizontal="right" indent="1"/>
    </xf>
    <xf numFmtId="6" fontId="0" fillId="0" borderId="0" xfId="0" applyNumberFormat="1"/>
    <xf numFmtId="166" fontId="0" fillId="0" borderId="0" xfId="1" applyNumberFormat="1" applyFont="1"/>
    <xf numFmtId="44" fontId="0" fillId="0" borderId="0" xfId="1" applyNumberFormat="1" applyFont="1"/>
    <xf numFmtId="44" fontId="0" fillId="0" borderId="0" xfId="0" applyNumberFormat="1"/>
    <xf numFmtId="0" fontId="4" fillId="2" borderId="0" xfId="0" applyFont="1" applyFill="1" applyAlignment="1">
      <alignment horizontal="right"/>
    </xf>
    <xf numFmtId="0" fontId="0" fillId="6" borderId="0" xfId="0" applyFill="1" applyAlignment="1">
      <alignment horizontal="right"/>
    </xf>
    <xf numFmtId="0" fontId="12" fillId="0" borderId="0" xfId="0" applyFont="1" applyAlignment="1">
      <alignment horizontal="left" indent="5"/>
    </xf>
    <xf numFmtId="166" fontId="2" fillId="0" borderId="0" xfId="1" applyNumberFormat="1" applyFont="1"/>
    <xf numFmtId="0" fontId="0" fillId="0" borderId="0" xfId="0" applyBorder="1"/>
    <xf numFmtId="0" fontId="0" fillId="0" borderId="0" xfId="0" applyBorder="1" applyAlignment="1">
      <alignment horizontal="right" indent="1"/>
    </xf>
    <xf numFmtId="165" fontId="0" fillId="0" borderId="0" xfId="0" applyNumberFormat="1" applyBorder="1" applyAlignment="1">
      <alignment horizontal="right" indent="1"/>
    </xf>
    <xf numFmtId="0" fontId="3" fillId="0" borderId="1" xfId="0" applyFont="1" applyBorder="1" applyAlignment="1">
      <alignment horizontal="right" indent="1"/>
    </xf>
    <xf numFmtId="165" fontId="3" fillId="0" borderId="1" xfId="0" applyNumberFormat="1" applyFont="1" applyBorder="1" applyAlignment="1">
      <alignment horizontal="right" indent="1"/>
    </xf>
    <xf numFmtId="1" fontId="8" fillId="0" borderId="1" xfId="0" applyNumberFormat="1" applyFont="1" applyBorder="1" applyAlignment="1">
      <alignment horizontal="right" indent="1"/>
    </xf>
    <xf numFmtId="0" fontId="13" fillId="0" borderId="0" xfId="0" applyFont="1" applyAlignment="1">
      <alignment horizontal="right"/>
    </xf>
    <xf numFmtId="0" fontId="13" fillId="0" borderId="0" xfId="0" applyFont="1"/>
    <xf numFmtId="0" fontId="15" fillId="0" borderId="0" xfId="0" applyFont="1" applyAlignment="1">
      <alignment horizontal="right"/>
    </xf>
    <xf numFmtId="0" fontId="0" fillId="0" borderId="0" xfId="0" applyFont="1"/>
    <xf numFmtId="0" fontId="15" fillId="0" borderId="0" xfId="0" applyFont="1"/>
    <xf numFmtId="0" fontId="16" fillId="0" borderId="0" xfId="0" applyFont="1"/>
    <xf numFmtId="165" fontId="8" fillId="0" borderId="1" xfId="0" applyNumberFormat="1" applyFont="1" applyBorder="1" applyAlignment="1">
      <alignment horizontal="right" inden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165" fontId="2" fillId="0" borderId="0" xfId="0" applyNumberFormat="1" applyFont="1" applyBorder="1" applyAlignment="1">
      <alignment horizontal="right" indent="1"/>
    </xf>
    <xf numFmtId="0" fontId="5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0" fontId="7" fillId="0" borderId="0" xfId="0" applyNumberFormat="1" applyFont="1" applyFill="1" applyBorder="1" applyAlignment="1">
      <alignment horizontal="center"/>
    </xf>
    <xf numFmtId="10" fontId="24" fillId="0" borderId="0" xfId="0" applyNumberFormat="1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18" fillId="0" borderId="0" xfId="0" applyFont="1" applyAlignment="1">
      <alignment vertical="center"/>
    </xf>
    <xf numFmtId="17" fontId="27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3" fontId="28" fillId="0" borderId="0" xfId="0" applyNumberFormat="1" applyFont="1"/>
    <xf numFmtId="0" fontId="28" fillId="0" borderId="0" xfId="0" applyFont="1"/>
    <xf numFmtId="10" fontId="29" fillId="2" borderId="0" xfId="0" applyNumberFormat="1" applyFont="1" applyFill="1" applyAlignment="1">
      <alignment horizontal="center"/>
    </xf>
    <xf numFmtId="10" fontId="28" fillId="2" borderId="0" xfId="0" applyNumberFormat="1" applyFont="1" applyFill="1" applyAlignment="1">
      <alignment horizontal="center"/>
    </xf>
    <xf numFmtId="10" fontId="29" fillId="0" borderId="0" xfId="0" applyNumberFormat="1" applyFont="1" applyAlignment="1">
      <alignment horizontal="center"/>
    </xf>
    <xf numFmtId="10" fontId="28" fillId="0" borderId="0" xfId="0" applyNumberFormat="1" applyFont="1" applyAlignment="1">
      <alignment horizontal="center"/>
    </xf>
    <xf numFmtId="0" fontId="30" fillId="0" borderId="0" xfId="0" applyFont="1"/>
    <xf numFmtId="3" fontId="30" fillId="0" borderId="1" xfId="0" applyNumberFormat="1" applyFont="1" applyFill="1" applyBorder="1"/>
    <xf numFmtId="3" fontId="30" fillId="0" borderId="1" xfId="0" applyNumberFormat="1" applyFont="1" applyBorder="1"/>
    <xf numFmtId="0" fontId="3" fillId="0" borderId="0" xfId="0" applyFont="1"/>
    <xf numFmtId="0" fontId="31" fillId="0" borderId="0" xfId="0" applyFont="1" applyAlignment="1">
      <alignment horizontal="right"/>
    </xf>
    <xf numFmtId="0" fontId="31" fillId="0" borderId="0" xfId="0" applyFont="1"/>
    <xf numFmtId="5" fontId="32" fillId="7" borderId="2" xfId="1" applyNumberFormat="1" applyFont="1" applyFill="1" applyBorder="1" applyAlignment="1">
      <alignment horizontal="right"/>
    </xf>
    <xf numFmtId="5" fontId="32" fillId="7" borderId="3" xfId="1" applyNumberFormat="1" applyFont="1" applyFill="1" applyBorder="1" applyAlignment="1">
      <alignment horizontal="right"/>
    </xf>
    <xf numFmtId="5" fontId="32" fillId="0" borderId="0" xfId="1" applyNumberFormat="1" applyFont="1" applyAlignment="1">
      <alignment horizontal="right"/>
    </xf>
    <xf numFmtId="7" fontId="33" fillId="0" borderId="0" xfId="1" applyNumberFormat="1" applyFont="1" applyAlignment="1">
      <alignment horizontal="right"/>
    </xf>
    <xf numFmtId="5" fontId="34" fillId="0" borderId="0" xfId="1" applyNumberFormat="1" applyFont="1" applyAlignment="1">
      <alignment horizontal="right"/>
    </xf>
    <xf numFmtId="5" fontId="30" fillId="0" borderId="0" xfId="1" applyNumberFormat="1" applyFont="1" applyAlignment="1">
      <alignment horizontal="right"/>
    </xf>
    <xf numFmtId="5" fontId="30" fillId="0" borderId="0" xfId="0" applyNumberFormat="1" applyFont="1"/>
    <xf numFmtId="7" fontId="30" fillId="0" borderId="0" xfId="0" applyNumberFormat="1" applyFont="1"/>
    <xf numFmtId="0" fontId="4" fillId="0" borderId="0" xfId="0" applyFont="1"/>
    <xf numFmtId="0" fontId="35" fillId="0" borderId="0" xfId="0" applyFont="1" applyAlignment="1">
      <alignment horizontal="center"/>
    </xf>
    <xf numFmtId="17" fontId="36" fillId="0" borderId="0" xfId="0" applyNumberFormat="1" applyFont="1" applyAlignment="1">
      <alignment horizontal="center" vertical="center"/>
    </xf>
    <xf numFmtId="3" fontId="6" fillId="0" borderId="0" xfId="0" applyNumberFormat="1" applyFont="1"/>
    <xf numFmtId="0" fontId="6" fillId="0" borderId="0" xfId="0" applyFont="1"/>
    <xf numFmtId="10" fontId="6" fillId="2" borderId="0" xfId="0" applyNumberFormat="1" applyFont="1" applyFill="1" applyAlignment="1">
      <alignment horizontal="center"/>
    </xf>
    <xf numFmtId="10" fontId="6" fillId="0" borderId="0" xfId="0" applyNumberFormat="1" applyFont="1" applyAlignment="1">
      <alignment horizontal="center"/>
    </xf>
    <xf numFmtId="10" fontId="37" fillId="0" borderId="0" xfId="0" applyNumberFormat="1" applyFont="1" applyAlignment="1">
      <alignment horizontal="center"/>
    </xf>
    <xf numFmtId="3" fontId="4" fillId="0" borderId="1" xfId="0" applyNumberFormat="1" applyFont="1" applyBorder="1"/>
    <xf numFmtId="5" fontId="8" fillId="0" borderId="0" xfId="1" applyNumberFormat="1" applyFont="1" applyAlignment="1">
      <alignment horizontal="right"/>
    </xf>
    <xf numFmtId="7" fontId="38" fillId="0" borderId="0" xfId="1" applyNumberFormat="1" applyFont="1" applyAlignment="1">
      <alignment horizontal="right"/>
    </xf>
    <xf numFmtId="5" fontId="39" fillId="0" borderId="0" xfId="1" applyNumberFormat="1" applyFont="1" applyAlignment="1">
      <alignment horizontal="right"/>
    </xf>
    <xf numFmtId="5" fontId="4" fillId="0" borderId="0" xfId="1" applyNumberFormat="1" applyFont="1" applyAlignment="1">
      <alignment horizontal="right"/>
    </xf>
    <xf numFmtId="5" fontId="8" fillId="7" borderId="3" xfId="1" applyNumberFormat="1" applyFont="1" applyFill="1" applyBorder="1" applyAlignment="1">
      <alignment horizontal="right"/>
    </xf>
    <xf numFmtId="0" fontId="0" fillId="0" borderId="0" xfId="0" applyFill="1"/>
    <xf numFmtId="0" fontId="3" fillId="0" borderId="0" xfId="0" applyFont="1" applyFill="1" applyAlignment="1">
      <alignment horizontal="center"/>
    </xf>
    <xf numFmtId="165" fontId="8" fillId="0" borderId="1" xfId="0" applyNumberFormat="1" applyFont="1" applyFill="1" applyBorder="1" applyAlignment="1">
      <alignment horizontal="right" indent="1"/>
    </xf>
    <xf numFmtId="165" fontId="5" fillId="0" borderId="1" xfId="0" applyNumberFormat="1" applyFont="1" applyFill="1" applyBorder="1" applyAlignment="1">
      <alignment horizontal="right" indent="1"/>
    </xf>
    <xf numFmtId="165" fontId="5" fillId="0" borderId="0" xfId="0" applyNumberFormat="1" applyFont="1" applyFill="1" applyAlignment="1">
      <alignment horizontal="right" indent="1"/>
    </xf>
    <xf numFmtId="0" fontId="0" fillId="0" borderId="1" xfId="0" applyFill="1" applyBorder="1" applyAlignment="1">
      <alignment horizontal="right" indent="1"/>
    </xf>
    <xf numFmtId="1" fontId="5" fillId="0" borderId="1" xfId="0" applyNumberFormat="1" applyFont="1" applyFill="1" applyBorder="1" applyAlignment="1">
      <alignment horizontal="right" indent="1"/>
    </xf>
    <xf numFmtId="0" fontId="5" fillId="0" borderId="0" xfId="0" applyFont="1" applyFill="1"/>
    <xf numFmtId="165" fontId="5" fillId="0" borderId="0" xfId="0" applyNumberFormat="1" applyFont="1" applyFill="1" applyBorder="1" applyAlignment="1">
      <alignment horizontal="right" indent="1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0" fontId="0" fillId="0" borderId="0" xfId="0" applyNumberFormat="1" applyFill="1" applyAlignment="1">
      <alignment horizontal="center"/>
    </xf>
    <xf numFmtId="10" fontId="5" fillId="0" borderId="0" xfId="2" applyNumberFormat="1" applyFont="1" applyFill="1" applyBorder="1" applyAlignment="1">
      <alignment horizontal="center"/>
    </xf>
    <xf numFmtId="10" fontId="14" fillId="0" borderId="0" xfId="2" applyNumberFormat="1" applyFont="1" applyFill="1" applyBorder="1" applyAlignment="1">
      <alignment horizontal="center"/>
    </xf>
    <xf numFmtId="166" fontId="5" fillId="0" borderId="0" xfId="1" applyNumberFormat="1" applyFont="1" applyFill="1" applyAlignment="1">
      <alignment horizontal="center"/>
    </xf>
    <xf numFmtId="10" fontId="4" fillId="0" borderId="0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6" fontId="4" fillId="0" borderId="0" xfId="1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right" indent="1"/>
    </xf>
    <xf numFmtId="0" fontId="3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 applyAlignment="1">
      <alignment horizontal="center"/>
    </xf>
    <xf numFmtId="17" fontId="43" fillId="0" borderId="0" xfId="0" applyNumberFormat="1" applyFont="1" applyAlignment="1">
      <alignment horizontal="center" vertical="center"/>
    </xf>
    <xf numFmtId="3" fontId="44" fillId="0" borderId="0" xfId="0" applyNumberFormat="1" applyFont="1"/>
    <xf numFmtId="0" fontId="44" fillId="0" borderId="0" xfId="0" applyFont="1"/>
    <xf numFmtId="10" fontId="44" fillId="2" borderId="0" xfId="0" applyNumberFormat="1" applyFont="1" applyFill="1" applyAlignment="1">
      <alignment horizontal="center"/>
    </xf>
    <xf numFmtId="10" fontId="44" fillId="0" borderId="0" xfId="0" applyNumberFormat="1" applyFont="1" applyAlignment="1">
      <alignment horizontal="center"/>
    </xf>
    <xf numFmtId="10" fontId="45" fillId="0" borderId="0" xfId="0" applyNumberFormat="1" applyFont="1" applyAlignment="1">
      <alignment horizontal="center"/>
    </xf>
    <xf numFmtId="3" fontId="41" fillId="0" borderId="1" xfId="0" applyNumberFormat="1" applyFont="1" applyBorder="1"/>
    <xf numFmtId="5" fontId="46" fillId="0" borderId="0" xfId="1" applyNumberFormat="1" applyFont="1" applyAlignment="1">
      <alignment horizontal="right"/>
    </xf>
    <xf numFmtId="7" fontId="47" fillId="0" borderId="0" xfId="1" applyNumberFormat="1" applyFont="1" applyAlignment="1">
      <alignment horizontal="right"/>
    </xf>
    <xf numFmtId="5" fontId="48" fillId="0" borderId="0" xfId="1" applyNumberFormat="1" applyFont="1" applyAlignment="1">
      <alignment horizontal="right"/>
    </xf>
    <xf numFmtId="5" fontId="41" fillId="0" borderId="0" xfId="1" applyNumberFormat="1" applyFont="1" applyAlignment="1">
      <alignment horizontal="right"/>
    </xf>
    <xf numFmtId="0" fontId="29" fillId="0" borderId="0" xfId="0" applyFont="1"/>
    <xf numFmtId="0" fontId="32" fillId="0" borderId="0" xfId="0" applyFont="1"/>
    <xf numFmtId="0" fontId="34" fillId="0" borderId="0" xfId="0" applyFont="1"/>
    <xf numFmtId="165" fontId="2" fillId="0" borderId="0" xfId="0" applyNumberFormat="1" applyFont="1" applyFill="1" applyAlignment="1">
      <alignment horizontal="right" indent="1"/>
    </xf>
    <xf numFmtId="165" fontId="2" fillId="0" borderId="0" xfId="0" applyNumberFormat="1" applyFont="1" applyFill="1" applyBorder="1" applyAlignment="1">
      <alignment horizontal="center"/>
    </xf>
    <xf numFmtId="0" fontId="49" fillId="0" borderId="0" xfId="0" applyFont="1" applyAlignment="1">
      <alignment horizontal="left"/>
    </xf>
    <xf numFmtId="0" fontId="19" fillId="0" borderId="0" xfId="0" applyFont="1" applyAlignment="1"/>
    <xf numFmtId="0" fontId="50" fillId="7" borderId="0" xfId="4" applyFont="1" applyFill="1"/>
    <xf numFmtId="0" fontId="40" fillId="7" borderId="0" xfId="5" applyFill="1"/>
  </cellXfs>
  <cellStyles count="6">
    <cellStyle name="Currency" xfId="1" builtinId="4"/>
    <cellStyle name="Normal" xfId="0" builtinId="0"/>
    <cellStyle name="Normal - Style1 2 2 3 4" xfId="5"/>
    <cellStyle name="Normal 10 2" xfId="3"/>
    <cellStyle name="Normal 2 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508001</xdr:colOff>
      <xdr:row>1</xdr:row>
      <xdr:rowOff>119944</xdr:rowOff>
    </xdr:from>
    <xdr:to>
      <xdr:col>74</xdr:col>
      <xdr:colOff>423334</xdr:colOff>
      <xdr:row>3</xdr:row>
      <xdr:rowOff>98776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630084" y="363361"/>
          <a:ext cx="6096000" cy="44449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1</xdr:col>
      <xdr:colOff>656167</xdr:colOff>
      <xdr:row>2</xdr:row>
      <xdr:rowOff>59267</xdr:rowOff>
    </xdr:from>
    <xdr:to>
      <xdr:col>9</xdr:col>
      <xdr:colOff>571499</xdr:colOff>
      <xdr:row>4</xdr:row>
      <xdr:rowOff>38098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C4F4DA0-CFA7-43CA-99A6-2562F9A77646}"/>
            </a:ext>
          </a:extLst>
        </xdr:cNvPr>
        <xdr:cNvSpPr txBox="1"/>
      </xdr:nvSpPr>
      <xdr:spPr>
        <a:xfrm>
          <a:off x="3005667" y="503767"/>
          <a:ext cx="6095999" cy="44449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6</xdr:col>
      <xdr:colOff>103716</xdr:colOff>
      <xdr:row>25</xdr:row>
      <xdr:rowOff>56091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C48A7D7-BCEA-48AC-BA75-C1FE81794924}"/>
            </a:ext>
          </a:extLst>
        </xdr:cNvPr>
        <xdr:cNvSpPr txBox="1"/>
      </xdr:nvSpPr>
      <xdr:spPr>
        <a:xfrm>
          <a:off x="5439833" y="490008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29</xdr:col>
      <xdr:colOff>0</xdr:colOff>
      <xdr:row>24</xdr:row>
      <xdr:rowOff>0</xdr:rowOff>
    </xdr:from>
    <xdr:to>
      <xdr:col>30</xdr:col>
      <xdr:colOff>103716</xdr:colOff>
      <xdr:row>25</xdr:row>
      <xdr:rowOff>56091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E0D823D-698D-4D1D-81AB-B73FB72879E8}"/>
            </a:ext>
          </a:extLst>
        </xdr:cNvPr>
        <xdr:cNvSpPr txBox="1"/>
      </xdr:nvSpPr>
      <xdr:spPr>
        <a:xfrm>
          <a:off x="23981833" y="490008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84</xdr:col>
      <xdr:colOff>0</xdr:colOff>
      <xdr:row>24</xdr:row>
      <xdr:rowOff>0</xdr:rowOff>
    </xdr:from>
    <xdr:to>
      <xdr:col>85</xdr:col>
      <xdr:colOff>103717</xdr:colOff>
      <xdr:row>25</xdr:row>
      <xdr:rowOff>56091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FF91F70-7CE8-4E48-B0DF-B28DFC9E98D8}"/>
            </a:ext>
          </a:extLst>
        </xdr:cNvPr>
        <xdr:cNvSpPr txBox="1"/>
      </xdr:nvSpPr>
      <xdr:spPr>
        <a:xfrm>
          <a:off x="66473917" y="490008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121</xdr:col>
      <xdr:colOff>0</xdr:colOff>
      <xdr:row>24</xdr:row>
      <xdr:rowOff>0</xdr:rowOff>
    </xdr:from>
    <xdr:to>
      <xdr:col>122</xdr:col>
      <xdr:colOff>103717</xdr:colOff>
      <xdr:row>25</xdr:row>
      <xdr:rowOff>56091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D131DE9-C756-4DF1-8B6E-A60B70F92CB8}"/>
            </a:ext>
          </a:extLst>
        </xdr:cNvPr>
        <xdr:cNvSpPr txBox="1"/>
      </xdr:nvSpPr>
      <xdr:spPr>
        <a:xfrm>
          <a:off x="95059500" y="490008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"/>
  <sheetViews>
    <sheetView tabSelected="1" zoomScaleNormal="100" workbookViewId="0"/>
  </sheetViews>
  <sheetFormatPr defaultColWidth="9.140625" defaultRowHeight="12.75" x14ac:dyDescent="0.2"/>
  <cols>
    <col min="1" max="16384" width="9.140625" style="150"/>
  </cols>
  <sheetData>
    <row r="2" spans="1:1" ht="15.75" x14ac:dyDescent="0.25">
      <c r="A2" s="149" t="s">
        <v>135</v>
      </c>
    </row>
  </sheetData>
  <pageMargins left="0.75" right="0.75" top="1" bottom="1" header="0.5" footer="0.5"/>
  <pageSetup orientation="landscape" horizontalDpi="300" verticalDpi="300" r:id="rId1"/>
  <headerFooter alignWithMargins="0"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D29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"/>
    </sheetView>
  </sheetViews>
  <sheetFormatPr defaultRowHeight="15" x14ac:dyDescent="0.25"/>
  <cols>
    <col min="1" max="1" width="35.28515625" customWidth="1"/>
    <col min="2" max="53" width="11.5703125" style="76" customWidth="1"/>
    <col min="54" max="65" width="11.5703125" style="90" customWidth="1"/>
    <col min="66" max="77" width="11.5703125" style="129" bestFit="1" customWidth="1"/>
    <col min="78" max="122" width="11.5703125" style="76" bestFit="1" customWidth="1"/>
    <col min="123" max="134" width="10.5703125" style="76" bestFit="1" customWidth="1"/>
  </cols>
  <sheetData>
    <row r="1" spans="1:134" s="46" customFormat="1" ht="18.75" x14ac:dyDescent="0.3">
      <c r="A1" s="147" t="s">
        <v>126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</row>
    <row r="2" spans="1:134" s="46" customFormat="1" ht="15.75" x14ac:dyDescent="0.25">
      <c r="A2" s="148" t="s">
        <v>134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</row>
    <row r="3" spans="1:134" s="46" customFormat="1" ht="21" x14ac:dyDescent="0.35">
      <c r="A3" s="65" t="s">
        <v>129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</row>
    <row r="4" spans="1:134" s="46" customFormat="1" ht="15.75" x14ac:dyDescent="0.25">
      <c r="A4" s="66" t="s">
        <v>128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</row>
    <row r="5" spans="1:134" s="46" customFormat="1" ht="18.75" x14ac:dyDescent="0.3">
      <c r="A5" s="12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</row>
    <row r="6" spans="1:134" s="46" customFormat="1" ht="18.75" x14ac:dyDescent="0.3">
      <c r="A6" s="12"/>
      <c r="B6" s="50">
        <v>2018</v>
      </c>
      <c r="C6" s="50">
        <v>2018</v>
      </c>
      <c r="D6" s="50">
        <v>2018</v>
      </c>
      <c r="E6" s="50">
        <v>2018</v>
      </c>
      <c r="F6" s="50">
        <v>2019</v>
      </c>
      <c r="G6" s="50">
        <v>2019</v>
      </c>
      <c r="H6" s="50">
        <v>2019</v>
      </c>
      <c r="I6" s="50">
        <v>2019</v>
      </c>
      <c r="J6" s="50">
        <v>2019</v>
      </c>
      <c r="K6" s="50">
        <v>2019</v>
      </c>
      <c r="L6" s="50">
        <v>2019</v>
      </c>
      <c r="M6" s="50">
        <v>2019</v>
      </c>
      <c r="N6" s="50">
        <v>2019</v>
      </c>
      <c r="O6" s="50">
        <v>2019</v>
      </c>
      <c r="P6" s="50">
        <v>2019</v>
      </c>
      <c r="Q6" s="50">
        <v>2019</v>
      </c>
      <c r="R6" s="50">
        <v>2020</v>
      </c>
      <c r="S6" s="50">
        <v>2020</v>
      </c>
      <c r="T6" s="50">
        <v>2020</v>
      </c>
      <c r="U6" s="50">
        <v>2020</v>
      </c>
      <c r="V6" s="50">
        <v>2020</v>
      </c>
      <c r="W6" s="50">
        <v>2020</v>
      </c>
      <c r="X6" s="50">
        <v>2020</v>
      </c>
      <c r="Y6" s="50">
        <v>2020</v>
      </c>
      <c r="Z6" s="50">
        <v>2020</v>
      </c>
      <c r="AA6" s="50">
        <v>2020</v>
      </c>
      <c r="AB6" s="50">
        <v>2020</v>
      </c>
      <c r="AC6" s="50">
        <v>2020</v>
      </c>
      <c r="AD6" s="50">
        <v>2021</v>
      </c>
      <c r="AE6" s="50">
        <v>2021</v>
      </c>
      <c r="AF6" s="50">
        <v>2021</v>
      </c>
      <c r="AG6" s="50">
        <v>2021</v>
      </c>
      <c r="AH6" s="50">
        <v>2021</v>
      </c>
      <c r="AI6" s="50">
        <v>2021</v>
      </c>
      <c r="AJ6" s="50">
        <v>2021</v>
      </c>
      <c r="AK6" s="50">
        <v>2021</v>
      </c>
      <c r="AL6" s="50">
        <v>2021</v>
      </c>
      <c r="AM6" s="50">
        <v>2021</v>
      </c>
      <c r="AN6" s="50">
        <v>2021</v>
      </c>
      <c r="AO6" s="50">
        <v>2021</v>
      </c>
      <c r="AP6" s="50">
        <v>2022</v>
      </c>
      <c r="AQ6" s="50">
        <v>2022</v>
      </c>
      <c r="AR6" s="50">
        <v>2022</v>
      </c>
      <c r="AS6" s="50">
        <v>2022</v>
      </c>
      <c r="AT6" s="50">
        <v>2022</v>
      </c>
      <c r="AU6" s="50">
        <v>2022</v>
      </c>
      <c r="AV6" s="50">
        <v>2022</v>
      </c>
      <c r="AW6" s="50">
        <v>2022</v>
      </c>
      <c r="AX6" s="50">
        <v>2022</v>
      </c>
      <c r="AY6" s="50">
        <v>2022</v>
      </c>
      <c r="AZ6" s="50">
        <v>2022</v>
      </c>
      <c r="BA6" s="50">
        <v>2022</v>
      </c>
      <c r="BB6" s="130">
        <v>2023</v>
      </c>
      <c r="BC6" s="130">
        <v>2023</v>
      </c>
      <c r="BD6" s="130">
        <v>2023</v>
      </c>
      <c r="BE6" s="130">
        <v>2023</v>
      </c>
      <c r="BF6" s="130">
        <v>2023</v>
      </c>
      <c r="BG6" s="130">
        <v>2023</v>
      </c>
      <c r="BH6" s="130">
        <v>2023</v>
      </c>
      <c r="BI6" s="130">
        <v>2023</v>
      </c>
      <c r="BJ6" s="130">
        <v>2023</v>
      </c>
      <c r="BK6" s="130">
        <v>2023</v>
      </c>
      <c r="BL6" s="130">
        <v>2023</v>
      </c>
      <c r="BM6" s="130">
        <v>2023</v>
      </c>
      <c r="BN6" s="91">
        <v>2024</v>
      </c>
      <c r="BO6" s="91">
        <v>2024</v>
      </c>
      <c r="BP6" s="91">
        <v>2024</v>
      </c>
      <c r="BQ6" s="91">
        <v>2024</v>
      </c>
      <c r="BR6" s="91">
        <v>2024</v>
      </c>
      <c r="BS6" s="91">
        <v>2024</v>
      </c>
      <c r="BT6" s="91">
        <v>2024</v>
      </c>
      <c r="BU6" s="91">
        <v>2024</v>
      </c>
      <c r="BV6" s="91">
        <v>2024</v>
      </c>
      <c r="BW6" s="91">
        <v>2024</v>
      </c>
      <c r="BX6" s="91">
        <v>2024</v>
      </c>
      <c r="BY6" s="91">
        <v>2024</v>
      </c>
      <c r="BZ6" s="50">
        <v>2025</v>
      </c>
      <c r="CA6" s="50">
        <v>2025</v>
      </c>
      <c r="CB6" s="50">
        <v>2025</v>
      </c>
      <c r="CC6" s="50">
        <v>2025</v>
      </c>
      <c r="CD6" s="50">
        <v>2025</v>
      </c>
      <c r="CE6" s="50">
        <v>2025</v>
      </c>
      <c r="CF6" s="50">
        <v>2025</v>
      </c>
      <c r="CG6" s="50">
        <v>2025</v>
      </c>
      <c r="CH6" s="50">
        <v>2025</v>
      </c>
      <c r="CI6" s="50">
        <v>2025</v>
      </c>
      <c r="CJ6" s="50">
        <v>2025</v>
      </c>
      <c r="CK6" s="50">
        <v>2025</v>
      </c>
      <c r="CL6" s="50">
        <v>2026</v>
      </c>
      <c r="CM6" s="50">
        <v>2026</v>
      </c>
      <c r="CN6" s="50">
        <v>2026</v>
      </c>
      <c r="CO6" s="50">
        <v>2026</v>
      </c>
      <c r="CP6" s="50">
        <v>2026</v>
      </c>
      <c r="CQ6" s="50">
        <v>2026</v>
      </c>
      <c r="CR6" s="50">
        <v>2026</v>
      </c>
      <c r="CS6" s="50">
        <v>2026</v>
      </c>
      <c r="CT6" s="50">
        <v>2026</v>
      </c>
      <c r="CU6" s="50">
        <v>2026</v>
      </c>
      <c r="CV6" s="50">
        <v>2026</v>
      </c>
      <c r="CW6" s="50">
        <v>2026</v>
      </c>
      <c r="CX6" s="50">
        <v>2027</v>
      </c>
      <c r="CY6" s="50">
        <v>2027</v>
      </c>
      <c r="CZ6" s="50">
        <v>2027</v>
      </c>
      <c r="DA6" s="50">
        <v>2027</v>
      </c>
      <c r="DB6" s="50">
        <v>2027</v>
      </c>
      <c r="DC6" s="50">
        <v>2027</v>
      </c>
      <c r="DD6" s="50">
        <v>2027</v>
      </c>
      <c r="DE6" s="50">
        <v>2027</v>
      </c>
      <c r="DF6" s="50">
        <v>2027</v>
      </c>
      <c r="DG6" s="50">
        <v>2027</v>
      </c>
      <c r="DH6" s="50">
        <v>2027</v>
      </c>
      <c r="DI6" s="50">
        <v>2027</v>
      </c>
      <c r="DJ6" s="50">
        <v>2028</v>
      </c>
      <c r="DK6" s="50">
        <v>2028</v>
      </c>
      <c r="DL6" s="50">
        <v>2028</v>
      </c>
      <c r="DM6" s="50">
        <v>2028</v>
      </c>
      <c r="DN6" s="50">
        <v>2028</v>
      </c>
      <c r="DO6" s="50">
        <v>2028</v>
      </c>
      <c r="DP6" s="50">
        <v>2028</v>
      </c>
      <c r="DQ6" s="50">
        <v>2028</v>
      </c>
      <c r="DR6" s="50">
        <v>2028</v>
      </c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</row>
    <row r="7" spans="1:134" s="69" customFormat="1" ht="21.6" customHeight="1" x14ac:dyDescent="0.25">
      <c r="A7" s="67"/>
      <c r="B7" s="68">
        <v>43344</v>
      </c>
      <c r="C7" s="68">
        <v>43374</v>
      </c>
      <c r="D7" s="68">
        <v>43405</v>
      </c>
      <c r="E7" s="68">
        <v>43435</v>
      </c>
      <c r="F7" s="68">
        <v>43466</v>
      </c>
      <c r="G7" s="68">
        <v>43497</v>
      </c>
      <c r="H7" s="68">
        <v>43525</v>
      </c>
      <c r="I7" s="68">
        <v>43556</v>
      </c>
      <c r="J7" s="68">
        <v>43586</v>
      </c>
      <c r="K7" s="68">
        <v>43617</v>
      </c>
      <c r="L7" s="68">
        <v>43647</v>
      </c>
      <c r="M7" s="68">
        <v>43678</v>
      </c>
      <c r="N7" s="68">
        <v>43709</v>
      </c>
      <c r="O7" s="68">
        <v>43739</v>
      </c>
      <c r="P7" s="68">
        <v>43770</v>
      </c>
      <c r="Q7" s="68">
        <v>43800</v>
      </c>
      <c r="R7" s="68">
        <v>43831</v>
      </c>
      <c r="S7" s="68">
        <v>43862</v>
      </c>
      <c r="T7" s="68">
        <v>43891</v>
      </c>
      <c r="U7" s="68">
        <v>43922</v>
      </c>
      <c r="V7" s="68">
        <v>43952</v>
      </c>
      <c r="W7" s="68">
        <v>43983</v>
      </c>
      <c r="X7" s="68">
        <v>44013</v>
      </c>
      <c r="Y7" s="68">
        <v>44044</v>
      </c>
      <c r="Z7" s="68">
        <v>44075</v>
      </c>
      <c r="AA7" s="68">
        <v>44105</v>
      </c>
      <c r="AB7" s="68">
        <v>44136</v>
      </c>
      <c r="AC7" s="68">
        <v>44166</v>
      </c>
      <c r="AD7" s="68">
        <v>44197</v>
      </c>
      <c r="AE7" s="68">
        <v>44228</v>
      </c>
      <c r="AF7" s="68">
        <v>44256</v>
      </c>
      <c r="AG7" s="68">
        <v>44287</v>
      </c>
      <c r="AH7" s="68">
        <v>44317</v>
      </c>
      <c r="AI7" s="68">
        <v>44348</v>
      </c>
      <c r="AJ7" s="68">
        <v>44378</v>
      </c>
      <c r="AK7" s="68">
        <v>44409</v>
      </c>
      <c r="AL7" s="68">
        <v>44440</v>
      </c>
      <c r="AM7" s="68">
        <v>44470</v>
      </c>
      <c r="AN7" s="68">
        <v>44501</v>
      </c>
      <c r="AO7" s="68">
        <v>44531</v>
      </c>
      <c r="AP7" s="68">
        <v>44562</v>
      </c>
      <c r="AQ7" s="68">
        <v>44593</v>
      </c>
      <c r="AR7" s="68">
        <v>44621</v>
      </c>
      <c r="AS7" s="68">
        <v>44652</v>
      </c>
      <c r="AT7" s="68">
        <v>44682</v>
      </c>
      <c r="AU7" s="68">
        <v>44713</v>
      </c>
      <c r="AV7" s="68">
        <v>44743</v>
      </c>
      <c r="AW7" s="68">
        <v>44774</v>
      </c>
      <c r="AX7" s="68">
        <v>44805</v>
      </c>
      <c r="AY7" s="68">
        <v>44835</v>
      </c>
      <c r="AZ7" s="68">
        <v>44866</v>
      </c>
      <c r="BA7" s="68">
        <v>44896</v>
      </c>
      <c r="BB7" s="131">
        <v>44927</v>
      </c>
      <c r="BC7" s="131">
        <v>44958</v>
      </c>
      <c r="BD7" s="131">
        <v>44986</v>
      </c>
      <c r="BE7" s="131">
        <v>45017</v>
      </c>
      <c r="BF7" s="131">
        <v>45047</v>
      </c>
      <c r="BG7" s="131">
        <v>45078</v>
      </c>
      <c r="BH7" s="131">
        <v>45108</v>
      </c>
      <c r="BI7" s="131">
        <v>45139</v>
      </c>
      <c r="BJ7" s="131">
        <v>45170</v>
      </c>
      <c r="BK7" s="131">
        <v>45200</v>
      </c>
      <c r="BL7" s="131">
        <v>45231</v>
      </c>
      <c r="BM7" s="131">
        <v>45261</v>
      </c>
      <c r="BN7" s="92">
        <v>45292</v>
      </c>
      <c r="BO7" s="92">
        <v>45323</v>
      </c>
      <c r="BP7" s="92">
        <v>45352</v>
      </c>
      <c r="BQ7" s="92">
        <v>45383</v>
      </c>
      <c r="BR7" s="92">
        <v>45413</v>
      </c>
      <c r="BS7" s="92">
        <v>45444</v>
      </c>
      <c r="BT7" s="92">
        <v>45474</v>
      </c>
      <c r="BU7" s="92">
        <v>45505</v>
      </c>
      <c r="BV7" s="92">
        <v>45536</v>
      </c>
      <c r="BW7" s="92">
        <v>45566</v>
      </c>
      <c r="BX7" s="92">
        <v>45597</v>
      </c>
      <c r="BY7" s="92">
        <v>45627</v>
      </c>
      <c r="BZ7" s="68">
        <v>45658</v>
      </c>
      <c r="CA7" s="68">
        <v>45689</v>
      </c>
      <c r="CB7" s="68">
        <v>45717</v>
      </c>
      <c r="CC7" s="68">
        <v>45748</v>
      </c>
      <c r="CD7" s="68">
        <v>45778</v>
      </c>
      <c r="CE7" s="68">
        <v>45809</v>
      </c>
      <c r="CF7" s="68">
        <v>45839</v>
      </c>
      <c r="CG7" s="68">
        <v>45870</v>
      </c>
      <c r="CH7" s="68">
        <v>45901</v>
      </c>
      <c r="CI7" s="68">
        <v>45931</v>
      </c>
      <c r="CJ7" s="68">
        <v>45962</v>
      </c>
      <c r="CK7" s="68">
        <v>45992</v>
      </c>
      <c r="CL7" s="68">
        <v>46023</v>
      </c>
      <c r="CM7" s="68">
        <v>46054</v>
      </c>
      <c r="CN7" s="68">
        <v>46082</v>
      </c>
      <c r="CO7" s="68">
        <v>46113</v>
      </c>
      <c r="CP7" s="68">
        <v>46143</v>
      </c>
      <c r="CQ7" s="68">
        <v>46174</v>
      </c>
      <c r="CR7" s="68">
        <v>46204</v>
      </c>
      <c r="CS7" s="68">
        <v>46235</v>
      </c>
      <c r="CT7" s="68">
        <v>46266</v>
      </c>
      <c r="CU7" s="68">
        <v>46296</v>
      </c>
      <c r="CV7" s="68">
        <v>46327</v>
      </c>
      <c r="CW7" s="68">
        <v>46357</v>
      </c>
      <c r="CX7" s="68">
        <v>46388</v>
      </c>
      <c r="CY7" s="68">
        <v>46419</v>
      </c>
      <c r="CZ7" s="68">
        <v>46447</v>
      </c>
      <c r="DA7" s="68">
        <v>46478</v>
      </c>
      <c r="DB7" s="68">
        <v>46508</v>
      </c>
      <c r="DC7" s="68">
        <v>46539</v>
      </c>
      <c r="DD7" s="68">
        <v>46569</v>
      </c>
      <c r="DE7" s="68">
        <v>46600</v>
      </c>
      <c r="DF7" s="68">
        <v>46631</v>
      </c>
      <c r="DG7" s="68">
        <v>46661</v>
      </c>
      <c r="DH7" s="68">
        <v>46692</v>
      </c>
      <c r="DI7" s="68">
        <v>46722</v>
      </c>
      <c r="DJ7" s="68">
        <v>46753</v>
      </c>
      <c r="DK7" s="68">
        <v>46784</v>
      </c>
      <c r="DL7" s="68">
        <v>46813</v>
      </c>
      <c r="DM7" s="68">
        <v>46844</v>
      </c>
      <c r="DN7" s="68">
        <v>46874</v>
      </c>
      <c r="DO7" s="68">
        <v>46905</v>
      </c>
      <c r="DP7" s="68">
        <v>46935</v>
      </c>
      <c r="DQ7" s="68">
        <v>46966</v>
      </c>
      <c r="DR7" s="68">
        <v>46997</v>
      </c>
      <c r="DS7" s="68">
        <v>47027</v>
      </c>
      <c r="DT7" s="68">
        <v>47058</v>
      </c>
      <c r="DU7" s="68">
        <v>47088</v>
      </c>
      <c r="DV7" s="68">
        <v>47119</v>
      </c>
      <c r="DW7" s="68">
        <v>47150</v>
      </c>
      <c r="DX7" s="68">
        <v>47178</v>
      </c>
      <c r="DY7" s="68">
        <v>47209</v>
      </c>
      <c r="DZ7" s="68">
        <v>47239</v>
      </c>
      <c r="EA7" s="68">
        <v>47270</v>
      </c>
      <c r="EB7" s="68">
        <v>47300</v>
      </c>
      <c r="EC7" s="68">
        <v>47331</v>
      </c>
      <c r="ED7" s="68">
        <v>47362</v>
      </c>
    </row>
    <row r="8" spans="1:134" s="47" customFormat="1" ht="15" customHeight="1" x14ac:dyDescent="0.2">
      <c r="A8" s="45" t="s">
        <v>119</v>
      </c>
      <c r="B8" s="70">
        <v>230642.99999999997</v>
      </c>
      <c r="C8" s="70">
        <v>253425</v>
      </c>
      <c r="D8" s="70">
        <v>317781</v>
      </c>
      <c r="E8" s="70">
        <v>373404.3</v>
      </c>
      <c r="F8" s="70">
        <v>388414.5</v>
      </c>
      <c r="G8" s="70">
        <v>322980</v>
      </c>
      <c r="H8" s="70">
        <v>342054</v>
      </c>
      <c r="I8" s="70">
        <v>371245.5</v>
      </c>
      <c r="J8" s="70">
        <v>462126.29999999993</v>
      </c>
      <c r="K8" s="70">
        <v>436527</v>
      </c>
      <c r="L8" s="70">
        <v>420099.6</v>
      </c>
      <c r="M8" s="70">
        <v>375791.7</v>
      </c>
      <c r="N8" s="70">
        <v>230642.99999999997</v>
      </c>
      <c r="O8" s="70">
        <v>253425</v>
      </c>
      <c r="P8" s="70">
        <v>317781</v>
      </c>
      <c r="Q8" s="70">
        <v>373404.3</v>
      </c>
      <c r="R8" s="70">
        <v>388414.5</v>
      </c>
      <c r="S8" s="70">
        <v>334515</v>
      </c>
      <c r="T8" s="70">
        <v>342054</v>
      </c>
      <c r="U8" s="70">
        <v>371245.5</v>
      </c>
      <c r="V8" s="70">
        <v>462126.29999999993</v>
      </c>
      <c r="W8" s="70">
        <v>436527</v>
      </c>
      <c r="X8" s="70">
        <v>420099.6</v>
      </c>
      <c r="Y8" s="70">
        <v>375791.7</v>
      </c>
      <c r="Z8" s="70">
        <v>230642.99999999997</v>
      </c>
      <c r="AA8" s="70">
        <v>253425</v>
      </c>
      <c r="AB8" s="70">
        <v>317781</v>
      </c>
      <c r="AC8" s="70">
        <v>373404.3</v>
      </c>
      <c r="AD8" s="70">
        <v>388414.5</v>
      </c>
      <c r="AE8" s="70">
        <v>322980</v>
      </c>
      <c r="AF8" s="70">
        <v>342054</v>
      </c>
      <c r="AG8" s="70">
        <v>371245.5</v>
      </c>
      <c r="AH8" s="70">
        <v>462126.29999999993</v>
      </c>
      <c r="AI8" s="70">
        <v>436527</v>
      </c>
      <c r="AJ8" s="70">
        <v>420099.6</v>
      </c>
      <c r="AK8" s="70">
        <v>375791.7</v>
      </c>
      <c r="AL8" s="70">
        <v>230642.99999999997</v>
      </c>
      <c r="AM8" s="70">
        <v>253425</v>
      </c>
      <c r="AN8" s="70">
        <v>317781</v>
      </c>
      <c r="AO8" s="70">
        <v>373404.3</v>
      </c>
      <c r="AP8" s="70">
        <v>426684</v>
      </c>
      <c r="AQ8" s="70">
        <v>351120</v>
      </c>
      <c r="AR8" s="70">
        <v>304668</v>
      </c>
      <c r="AS8" s="70">
        <v>340560</v>
      </c>
      <c r="AT8" s="70">
        <v>469092</v>
      </c>
      <c r="AU8" s="70">
        <v>475200</v>
      </c>
      <c r="AV8" s="70">
        <v>413664</v>
      </c>
      <c r="AW8" s="70">
        <v>354624</v>
      </c>
      <c r="AX8" s="70">
        <v>249840</v>
      </c>
      <c r="AY8" s="70">
        <v>252960</v>
      </c>
      <c r="AZ8" s="70">
        <v>319320</v>
      </c>
      <c r="BA8" s="70">
        <v>351912</v>
      </c>
      <c r="BB8" s="132">
        <v>426684</v>
      </c>
      <c r="BC8" s="132">
        <v>351120</v>
      </c>
      <c r="BD8" s="132">
        <v>304668</v>
      </c>
      <c r="BE8" s="132">
        <v>340560</v>
      </c>
      <c r="BF8" s="132">
        <v>469092</v>
      </c>
      <c r="BG8" s="132">
        <v>475200</v>
      </c>
      <c r="BH8" s="132">
        <v>413664</v>
      </c>
      <c r="BI8" s="132">
        <v>354624</v>
      </c>
      <c r="BJ8" s="132">
        <v>249840</v>
      </c>
      <c r="BK8" s="132">
        <v>252960</v>
      </c>
      <c r="BL8" s="132">
        <v>319320</v>
      </c>
      <c r="BM8" s="132">
        <v>351912</v>
      </c>
      <c r="BN8" s="93">
        <v>368866</v>
      </c>
      <c r="BO8" s="93">
        <v>325565</v>
      </c>
      <c r="BP8" s="93">
        <v>342394</v>
      </c>
      <c r="BQ8" s="93">
        <v>366620.5</v>
      </c>
      <c r="BR8" s="93">
        <v>442156.5</v>
      </c>
      <c r="BS8" s="93">
        <v>441737.5</v>
      </c>
      <c r="BT8" s="93">
        <v>405764.5</v>
      </c>
      <c r="BU8" s="93">
        <v>362527.5</v>
      </c>
      <c r="BV8" s="93">
        <v>257841</v>
      </c>
      <c r="BW8" s="93">
        <v>265075.5</v>
      </c>
      <c r="BX8" s="93">
        <v>316371.5</v>
      </c>
      <c r="BY8" s="93">
        <v>350145</v>
      </c>
      <c r="BZ8" s="70">
        <v>368866</v>
      </c>
      <c r="CA8" s="70">
        <v>322980</v>
      </c>
      <c r="CB8" s="70">
        <v>322980</v>
      </c>
      <c r="CC8" s="70">
        <v>322980</v>
      </c>
      <c r="CD8" s="70">
        <v>322980</v>
      </c>
      <c r="CE8" s="70">
        <v>322980</v>
      </c>
      <c r="CF8" s="70">
        <v>322980</v>
      </c>
      <c r="CG8" s="70">
        <v>322980</v>
      </c>
      <c r="CH8" s="70">
        <v>322980</v>
      </c>
      <c r="CI8" s="70">
        <v>322980</v>
      </c>
      <c r="CJ8" s="70">
        <v>322980</v>
      </c>
      <c r="CK8" s="70">
        <v>322980</v>
      </c>
      <c r="CL8" s="70">
        <v>322980</v>
      </c>
      <c r="CM8" s="70">
        <v>322980</v>
      </c>
      <c r="CN8" s="70">
        <v>322980</v>
      </c>
      <c r="CO8" s="70">
        <v>322980</v>
      </c>
      <c r="CP8" s="70">
        <v>322980</v>
      </c>
      <c r="CQ8" s="70">
        <v>322980</v>
      </c>
      <c r="CR8" s="70">
        <v>322980</v>
      </c>
      <c r="CS8" s="70">
        <v>322980</v>
      </c>
      <c r="CT8" s="70">
        <v>322980</v>
      </c>
      <c r="CU8" s="70">
        <v>322980</v>
      </c>
      <c r="CV8" s="70">
        <v>322980</v>
      </c>
      <c r="CW8" s="70">
        <v>322980</v>
      </c>
      <c r="CX8" s="70">
        <v>322980</v>
      </c>
      <c r="CY8" s="70">
        <v>322980</v>
      </c>
      <c r="CZ8" s="70">
        <v>322980</v>
      </c>
      <c r="DA8" s="70">
        <v>322980</v>
      </c>
      <c r="DB8" s="70">
        <v>322980</v>
      </c>
      <c r="DC8" s="70">
        <v>322980</v>
      </c>
      <c r="DD8" s="70">
        <v>322980</v>
      </c>
      <c r="DE8" s="70">
        <v>322980</v>
      </c>
      <c r="DF8" s="70">
        <v>322980</v>
      </c>
      <c r="DG8" s="70">
        <v>322980</v>
      </c>
      <c r="DH8" s="70">
        <v>322980</v>
      </c>
      <c r="DI8" s="70">
        <v>322980</v>
      </c>
      <c r="DJ8" s="70">
        <v>322980</v>
      </c>
      <c r="DK8" s="70">
        <v>322980</v>
      </c>
      <c r="DL8" s="70">
        <v>322980</v>
      </c>
      <c r="DM8" s="70">
        <v>322980</v>
      </c>
      <c r="DN8" s="70">
        <v>322980</v>
      </c>
      <c r="DO8" s="70">
        <v>322980</v>
      </c>
      <c r="DP8" s="70">
        <v>322980</v>
      </c>
      <c r="DQ8" s="70">
        <v>322980</v>
      </c>
      <c r="DR8" s="70">
        <v>322980</v>
      </c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</row>
    <row r="9" spans="1:134" s="47" customFormat="1" ht="12.75" x14ac:dyDescent="0.2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</row>
    <row r="10" spans="1:134" s="44" customFormat="1" ht="17.45" customHeight="1" x14ac:dyDescent="0.2">
      <c r="A10" s="43" t="s">
        <v>2</v>
      </c>
      <c r="B10" s="72">
        <v>0.24779999999999999</v>
      </c>
      <c r="C10" s="72">
        <v>0.24779999999999999</v>
      </c>
      <c r="D10" s="72">
        <v>0.24779999999999999</v>
      </c>
      <c r="E10" s="72">
        <v>0.1459</v>
      </c>
      <c r="F10" s="72">
        <v>0.12177919999999999</v>
      </c>
      <c r="G10" s="72">
        <v>0.12177919999999999</v>
      </c>
      <c r="H10" s="72">
        <v>0.229188</v>
      </c>
      <c r="I10" s="72">
        <v>0.24503519999999998</v>
      </c>
      <c r="J10" s="72">
        <v>0.24503519999999998</v>
      </c>
      <c r="K10" s="72">
        <v>0.24503519999999998</v>
      </c>
      <c r="L10" s="72">
        <v>0.24503519999999998</v>
      </c>
      <c r="M10" s="72">
        <v>0.24503519999999998</v>
      </c>
      <c r="N10" s="72">
        <v>0.229188</v>
      </c>
      <c r="O10" s="72">
        <v>0.229188</v>
      </c>
      <c r="P10" s="72">
        <v>0.229188</v>
      </c>
      <c r="Q10" s="72">
        <v>0.12177919999999999</v>
      </c>
      <c r="R10" s="73">
        <v>0.21540000000000001</v>
      </c>
      <c r="S10" s="73">
        <v>0.21540000000000001</v>
      </c>
      <c r="T10" s="73">
        <v>0.29110000000000003</v>
      </c>
      <c r="U10" s="73">
        <v>0.32700000000000001</v>
      </c>
      <c r="V10" s="73">
        <v>0.32700000000000001</v>
      </c>
      <c r="W10" s="73">
        <v>0.32700000000000001</v>
      </c>
      <c r="X10" s="73">
        <v>0.32700000000000001</v>
      </c>
      <c r="Y10" s="73">
        <v>0.32700000000000001</v>
      </c>
      <c r="Z10" s="73">
        <v>0.29110000000000003</v>
      </c>
      <c r="AA10" s="73">
        <v>0.29110000000000003</v>
      </c>
      <c r="AB10" s="73">
        <v>0.29110000000000003</v>
      </c>
      <c r="AC10" s="73">
        <v>0.21540000000000001</v>
      </c>
      <c r="AD10" s="73">
        <v>0.19750000000000001</v>
      </c>
      <c r="AE10" s="73">
        <v>0.19750000000000001</v>
      </c>
      <c r="AF10" s="73">
        <v>0.24610000000000001</v>
      </c>
      <c r="AG10" s="73">
        <v>0.29880000000000001</v>
      </c>
      <c r="AH10" s="73">
        <v>0.29880000000000001</v>
      </c>
      <c r="AI10" s="73">
        <v>0.29880000000000001</v>
      </c>
      <c r="AJ10" s="73">
        <v>0.29880000000000001</v>
      </c>
      <c r="AK10" s="73">
        <v>0.29880000000000001</v>
      </c>
      <c r="AL10" s="73">
        <v>0.24610000000000001</v>
      </c>
      <c r="AM10" s="73">
        <v>0.24610000000000001</v>
      </c>
      <c r="AN10" s="73">
        <v>0.24610000000000001</v>
      </c>
      <c r="AO10" s="73">
        <v>0.19750000000000001</v>
      </c>
      <c r="AP10" s="73">
        <v>0.22109999999999999</v>
      </c>
      <c r="AQ10" s="73">
        <v>0.22109999999999999</v>
      </c>
      <c r="AR10" s="73">
        <v>0.26219999999999999</v>
      </c>
      <c r="AS10" s="73">
        <v>0.30780000000000002</v>
      </c>
      <c r="AT10" s="73">
        <v>0.30780000000000002</v>
      </c>
      <c r="AU10" s="73">
        <v>0.30780000000000002</v>
      </c>
      <c r="AV10" s="73">
        <v>0.30780000000000002</v>
      </c>
      <c r="AW10" s="73">
        <v>0.30780000000000002</v>
      </c>
      <c r="AX10" s="73">
        <v>0.26219999999999999</v>
      </c>
      <c r="AY10" s="73">
        <v>0.26219999999999999</v>
      </c>
      <c r="AZ10" s="73">
        <v>0.26219999999999999</v>
      </c>
      <c r="BA10" s="73">
        <v>0.22109999999999999</v>
      </c>
      <c r="BB10" s="134">
        <v>0.23849999999999999</v>
      </c>
      <c r="BC10" s="134">
        <v>0.23849999999999999</v>
      </c>
      <c r="BD10" s="134">
        <v>0.28910000000000002</v>
      </c>
      <c r="BE10" s="134">
        <v>0.31919999999999998</v>
      </c>
      <c r="BF10" s="134">
        <v>0.31919999999999998</v>
      </c>
      <c r="BG10" s="134">
        <v>0.31919999999999998</v>
      </c>
      <c r="BH10" s="134">
        <v>0.31919999999999998</v>
      </c>
      <c r="BI10" s="134">
        <v>0.31919999999999998</v>
      </c>
      <c r="BJ10" s="134">
        <v>0.28910000000000002</v>
      </c>
      <c r="BK10" s="134">
        <v>0.28910000000000002</v>
      </c>
      <c r="BL10" s="134">
        <v>0.28910000000000002</v>
      </c>
      <c r="BM10" s="134">
        <v>0.23849999999999999</v>
      </c>
      <c r="BN10" s="95">
        <v>3.277184427847437E-2</v>
      </c>
      <c r="BO10" s="95">
        <v>3.277184427847437E-2</v>
      </c>
      <c r="BP10" s="95">
        <v>0.12479152945263422</v>
      </c>
      <c r="BQ10" s="95">
        <v>0.18075415871396419</v>
      </c>
      <c r="BR10" s="95">
        <v>0.18075415871396419</v>
      </c>
      <c r="BS10" s="95">
        <v>0.18075415871396419</v>
      </c>
      <c r="BT10" s="95">
        <v>0.18075415871396419</v>
      </c>
      <c r="BU10" s="95">
        <v>0.18075415871396419</v>
      </c>
      <c r="BV10" s="95">
        <v>0.12479152945263422</v>
      </c>
      <c r="BW10" s="95">
        <v>0.12479152945263422</v>
      </c>
      <c r="BX10" s="95">
        <v>0.12479152945263422</v>
      </c>
      <c r="BY10" s="95">
        <v>3.277184427847437E-2</v>
      </c>
      <c r="BZ10" s="73">
        <v>0.15149485146347516</v>
      </c>
      <c r="CA10" s="73">
        <v>0.15149485146347516</v>
      </c>
      <c r="CB10" s="73">
        <v>0.21932737327987173</v>
      </c>
      <c r="CC10" s="73">
        <v>0.26058035369474131</v>
      </c>
      <c r="CD10" s="73">
        <v>0.26058035369474131</v>
      </c>
      <c r="CE10" s="73">
        <v>0.26058035369474131</v>
      </c>
      <c r="CF10" s="73">
        <v>0.26058035369474131</v>
      </c>
      <c r="CG10" s="73">
        <v>0.26058035369474131</v>
      </c>
      <c r="CH10" s="73">
        <v>0.21932737327987173</v>
      </c>
      <c r="CI10" s="73">
        <v>0.21932737327987173</v>
      </c>
      <c r="CJ10" s="73">
        <v>0.21932737327987173</v>
      </c>
      <c r="CK10" s="73">
        <v>0.15149485146347516</v>
      </c>
      <c r="CL10" s="73">
        <v>0.16648965147408698</v>
      </c>
      <c r="CM10" s="73">
        <v>0.16648965147408698</v>
      </c>
      <c r="CN10" s="73">
        <v>0.22981683994159985</v>
      </c>
      <c r="CO10" s="73">
        <v>0.26832985988578217</v>
      </c>
      <c r="CP10" s="73">
        <v>0.26832985988578217</v>
      </c>
      <c r="CQ10" s="73">
        <v>0.26832985988578217</v>
      </c>
      <c r="CR10" s="73">
        <v>0.26832985988578217</v>
      </c>
      <c r="CS10" s="73">
        <v>0.26832985988578217</v>
      </c>
      <c r="CT10" s="73">
        <v>0.22981683994159985</v>
      </c>
      <c r="CU10" s="73">
        <v>0.22981683994159985</v>
      </c>
      <c r="CV10" s="73">
        <v>0.22981683994159985</v>
      </c>
      <c r="CW10" s="73">
        <v>0.16648965147408698</v>
      </c>
      <c r="CX10" s="73">
        <v>0.16029714847068369</v>
      </c>
      <c r="CY10" s="73">
        <v>0.16029714847068369</v>
      </c>
      <c r="CZ10" s="73">
        <v>0.22362433693819656</v>
      </c>
      <c r="DA10" s="73">
        <v>0.26213735688237882</v>
      </c>
      <c r="DB10" s="73">
        <v>0.26213735688237882</v>
      </c>
      <c r="DC10" s="73">
        <v>0.26213735688237882</v>
      </c>
      <c r="DD10" s="73">
        <v>0.26213735688237882</v>
      </c>
      <c r="DE10" s="73">
        <v>0.26213735688237882</v>
      </c>
      <c r="DF10" s="73">
        <v>0.22362433693819656</v>
      </c>
      <c r="DG10" s="73">
        <v>0.22362433693819656</v>
      </c>
      <c r="DH10" s="73">
        <v>0.22362433693819656</v>
      </c>
      <c r="DI10" s="73">
        <v>0.16029714847068369</v>
      </c>
      <c r="DJ10" s="73">
        <v>0.1539807954072123</v>
      </c>
      <c r="DK10" s="73">
        <v>0.1539807954072123</v>
      </c>
      <c r="DL10" s="73">
        <v>0.21730798387472522</v>
      </c>
      <c r="DM10" s="73">
        <v>0.25582100381890754</v>
      </c>
      <c r="DN10" s="73">
        <v>0.25582100381890754</v>
      </c>
      <c r="DO10" s="73">
        <v>0.25582100381890754</v>
      </c>
      <c r="DP10" s="73">
        <v>0.25582100381890754</v>
      </c>
      <c r="DQ10" s="73">
        <v>0.25582100381890754</v>
      </c>
      <c r="DR10" s="73">
        <v>0.21730798387472522</v>
      </c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</row>
    <row r="11" spans="1:134" s="47" customFormat="1" ht="18.600000000000001" customHeight="1" x14ac:dyDescent="0.2">
      <c r="A11" s="45" t="s">
        <v>0</v>
      </c>
      <c r="B11" s="74">
        <v>0.23417099999999999</v>
      </c>
      <c r="C11" s="74">
        <v>0.23417099999999999</v>
      </c>
      <c r="D11" s="74">
        <v>0.23417099999999999</v>
      </c>
      <c r="E11" s="74">
        <v>0.13787549999999998</v>
      </c>
      <c r="F11" s="74">
        <v>0.11508134399999999</v>
      </c>
      <c r="G11" s="74">
        <v>0.11508134399999999</v>
      </c>
      <c r="H11" s="74">
        <v>0.21658265999999998</v>
      </c>
      <c r="I11" s="74">
        <v>0.23155826399999996</v>
      </c>
      <c r="J11" s="74">
        <v>0.23155826399999996</v>
      </c>
      <c r="K11" s="74">
        <v>0.23155826399999996</v>
      </c>
      <c r="L11" s="74">
        <v>0.23155826399999996</v>
      </c>
      <c r="M11" s="74">
        <v>0.23155826399999996</v>
      </c>
      <c r="N11" s="74">
        <v>0.21658265999999998</v>
      </c>
      <c r="O11" s="74">
        <v>0.21658265999999998</v>
      </c>
      <c r="P11" s="74">
        <v>0.21658265999999998</v>
      </c>
      <c r="Q11" s="74">
        <v>0.11508134399999999</v>
      </c>
      <c r="R11" s="75">
        <v>0.20355299999999998</v>
      </c>
      <c r="S11" s="75">
        <v>0.20355299999999998</v>
      </c>
      <c r="T11" s="75">
        <v>0.27508949999999999</v>
      </c>
      <c r="U11" s="75">
        <v>0.30901499999999998</v>
      </c>
      <c r="V11" s="75">
        <v>0.30901499999999998</v>
      </c>
      <c r="W11" s="75">
        <v>0.30901499999999998</v>
      </c>
      <c r="X11" s="75">
        <v>0.30901499999999998</v>
      </c>
      <c r="Y11" s="75">
        <v>0.30901499999999998</v>
      </c>
      <c r="Z11" s="75">
        <v>0.27508949999999999</v>
      </c>
      <c r="AA11" s="75">
        <v>0.27508949999999999</v>
      </c>
      <c r="AB11" s="75">
        <v>0.27508949999999999</v>
      </c>
      <c r="AC11" s="75">
        <v>0.20355299999999998</v>
      </c>
      <c r="AD11" s="75">
        <v>0.18663750000000001</v>
      </c>
      <c r="AE11" s="75">
        <v>0.18663750000000001</v>
      </c>
      <c r="AF11" s="75">
        <v>0.23256450000000001</v>
      </c>
      <c r="AG11" s="75">
        <v>0.28236600000000001</v>
      </c>
      <c r="AH11" s="75">
        <v>0.28236600000000001</v>
      </c>
      <c r="AI11" s="75">
        <v>0.28236600000000001</v>
      </c>
      <c r="AJ11" s="75">
        <v>0.28236600000000001</v>
      </c>
      <c r="AK11" s="75">
        <v>0.28236600000000001</v>
      </c>
      <c r="AL11" s="75">
        <v>0.23256450000000001</v>
      </c>
      <c r="AM11" s="75">
        <v>0.23256450000000001</v>
      </c>
      <c r="AN11" s="75">
        <v>0.23256450000000001</v>
      </c>
      <c r="AO11" s="75">
        <v>0.18663750000000001</v>
      </c>
      <c r="AP11" s="75">
        <v>0.20893949999999997</v>
      </c>
      <c r="AQ11" s="75">
        <v>0.20893949999999997</v>
      </c>
      <c r="AR11" s="75">
        <v>0.24777899999999997</v>
      </c>
      <c r="AS11" s="75">
        <v>0.29087099999999999</v>
      </c>
      <c r="AT11" s="75">
        <v>0.29087099999999999</v>
      </c>
      <c r="AU11" s="75">
        <v>0.29087099999999999</v>
      </c>
      <c r="AV11" s="75">
        <v>0.29087099999999999</v>
      </c>
      <c r="AW11" s="75">
        <v>0.29087099999999999</v>
      </c>
      <c r="AX11" s="75">
        <v>0.24777899999999997</v>
      </c>
      <c r="AY11" s="75">
        <v>0.24777899999999997</v>
      </c>
      <c r="AZ11" s="75">
        <v>0.24777899999999997</v>
      </c>
      <c r="BA11" s="75">
        <v>0.20893949999999997</v>
      </c>
      <c r="BB11" s="135">
        <v>0.22538249999999999</v>
      </c>
      <c r="BC11" s="135">
        <v>0.22538249999999999</v>
      </c>
      <c r="BD11" s="135">
        <v>0.27319949999999998</v>
      </c>
      <c r="BE11" s="135">
        <v>0.30164399999999997</v>
      </c>
      <c r="BF11" s="135">
        <v>0.30164399999999997</v>
      </c>
      <c r="BG11" s="135">
        <v>0.30164399999999997</v>
      </c>
      <c r="BH11" s="135">
        <v>0.30164399999999997</v>
      </c>
      <c r="BI11" s="135">
        <v>0.30164399999999997</v>
      </c>
      <c r="BJ11" s="135">
        <v>0.27319949999999998</v>
      </c>
      <c r="BK11" s="135">
        <v>0.27319949999999998</v>
      </c>
      <c r="BL11" s="135">
        <v>0.27319949999999998</v>
      </c>
      <c r="BM11" s="135">
        <v>0.22538249999999999</v>
      </c>
      <c r="BN11" s="96">
        <v>3.0969392843158278E-2</v>
      </c>
      <c r="BO11" s="96">
        <v>3.0969392843158278E-2</v>
      </c>
      <c r="BP11" s="96">
        <v>0.11792799533273933</v>
      </c>
      <c r="BQ11" s="96">
        <v>0.17081267998469615</v>
      </c>
      <c r="BR11" s="96">
        <v>0.17081267998469615</v>
      </c>
      <c r="BS11" s="96">
        <v>0.17081267998469615</v>
      </c>
      <c r="BT11" s="96">
        <v>0.17081267998469615</v>
      </c>
      <c r="BU11" s="96">
        <v>0.17081267998469615</v>
      </c>
      <c r="BV11" s="96">
        <v>0.11792799533273933</v>
      </c>
      <c r="BW11" s="96">
        <v>0.11792799533273933</v>
      </c>
      <c r="BX11" s="96">
        <v>0.11792799533273933</v>
      </c>
      <c r="BY11" s="96">
        <v>3.0969392843158278E-2</v>
      </c>
      <c r="BZ11" s="75">
        <v>0.14316263463298401</v>
      </c>
      <c r="CA11" s="75">
        <v>0.14316263463298401</v>
      </c>
      <c r="CB11" s="75">
        <v>0.20726436774947876</v>
      </c>
      <c r="CC11" s="75">
        <v>0.24624843424153053</v>
      </c>
      <c r="CD11" s="75">
        <v>0.24624843424153053</v>
      </c>
      <c r="CE11" s="75">
        <v>0.24624843424153053</v>
      </c>
      <c r="CF11" s="75">
        <v>0.24624843424153053</v>
      </c>
      <c r="CG11" s="75">
        <v>0.24624843424153053</v>
      </c>
      <c r="CH11" s="75">
        <v>0.20726436774947876</v>
      </c>
      <c r="CI11" s="75">
        <v>0.20726436774947876</v>
      </c>
      <c r="CJ11" s="75">
        <v>0.20726436774947876</v>
      </c>
      <c r="CK11" s="75">
        <v>0.14316263463298401</v>
      </c>
      <c r="CL11" s="75">
        <v>0.15733272064301218</v>
      </c>
      <c r="CM11" s="75">
        <v>0.15733272064301218</v>
      </c>
      <c r="CN11" s="75">
        <v>0.21717691374481185</v>
      </c>
      <c r="CO11" s="75">
        <v>0.25357171759206415</v>
      </c>
      <c r="CP11" s="75">
        <v>0.25357171759206415</v>
      </c>
      <c r="CQ11" s="75">
        <v>0.25357171759206415</v>
      </c>
      <c r="CR11" s="75">
        <v>0.25357171759206415</v>
      </c>
      <c r="CS11" s="75">
        <v>0.25357171759206415</v>
      </c>
      <c r="CT11" s="75">
        <v>0.21717691374481185</v>
      </c>
      <c r="CU11" s="75">
        <v>0.21717691374481185</v>
      </c>
      <c r="CV11" s="75">
        <v>0.21717691374481185</v>
      </c>
      <c r="CW11" s="75">
        <v>0.15733272064301218</v>
      </c>
      <c r="CX11" s="75">
        <v>0.15148080530479607</v>
      </c>
      <c r="CY11" s="75">
        <v>0.15148080530479607</v>
      </c>
      <c r="CZ11" s="75">
        <v>0.21132499840659574</v>
      </c>
      <c r="DA11" s="75">
        <v>0.24771980225384799</v>
      </c>
      <c r="DB11" s="75">
        <v>0.24771980225384799</v>
      </c>
      <c r="DC11" s="75">
        <v>0.24771980225384799</v>
      </c>
      <c r="DD11" s="75">
        <v>0.24771980225384799</v>
      </c>
      <c r="DE11" s="75">
        <v>0.24771980225384799</v>
      </c>
      <c r="DF11" s="75">
        <v>0.21132499840659574</v>
      </c>
      <c r="DG11" s="75">
        <v>0.21132499840659574</v>
      </c>
      <c r="DH11" s="75">
        <v>0.21132499840659574</v>
      </c>
      <c r="DI11" s="75">
        <v>0.15148080530479607</v>
      </c>
      <c r="DJ11" s="75">
        <v>0.14551185165981562</v>
      </c>
      <c r="DK11" s="75">
        <v>0.14551185165981562</v>
      </c>
      <c r="DL11" s="75">
        <v>0.20535604476161531</v>
      </c>
      <c r="DM11" s="75">
        <v>0.24175084860886761</v>
      </c>
      <c r="DN11" s="75">
        <v>0.24175084860886761</v>
      </c>
      <c r="DO11" s="75">
        <v>0.24175084860886761</v>
      </c>
      <c r="DP11" s="75">
        <v>0.24175084860886761</v>
      </c>
      <c r="DQ11" s="75">
        <v>0.24175084860886761</v>
      </c>
      <c r="DR11" s="75">
        <v>0.20535604476161531</v>
      </c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</row>
    <row r="12" spans="1:134" s="47" customFormat="1" ht="18.600000000000001" customHeight="1" x14ac:dyDescent="0.2">
      <c r="A12" s="45" t="s">
        <v>1</v>
      </c>
      <c r="B12" s="74">
        <v>5.5E-2</v>
      </c>
      <c r="C12" s="74">
        <v>5.5E-2</v>
      </c>
      <c r="D12" s="74">
        <v>5.5E-2</v>
      </c>
      <c r="E12" s="74">
        <v>5.5E-2</v>
      </c>
      <c r="F12" s="74">
        <v>5.5E-2</v>
      </c>
      <c r="G12" s="74">
        <v>5.5E-2</v>
      </c>
      <c r="H12" s="74">
        <v>5.5E-2</v>
      </c>
      <c r="I12" s="74">
        <v>5.5E-2</v>
      </c>
      <c r="J12" s="74">
        <v>5.5E-2</v>
      </c>
      <c r="K12" s="74">
        <v>5.5E-2</v>
      </c>
      <c r="L12" s="74">
        <v>5.5E-2</v>
      </c>
      <c r="M12" s="74">
        <v>5.5E-2</v>
      </c>
      <c r="N12" s="74">
        <v>5.5E-2</v>
      </c>
      <c r="O12" s="74">
        <v>5.5E-2</v>
      </c>
      <c r="P12" s="74">
        <v>5.5E-2</v>
      </c>
      <c r="Q12" s="74">
        <v>5.5E-2</v>
      </c>
      <c r="R12" s="74">
        <v>5.5E-2</v>
      </c>
      <c r="S12" s="74">
        <v>5.5E-2</v>
      </c>
      <c r="T12" s="74">
        <v>5.5E-2</v>
      </c>
      <c r="U12" s="74">
        <v>5.5E-2</v>
      </c>
      <c r="V12" s="74">
        <v>5.5E-2</v>
      </c>
      <c r="W12" s="74">
        <v>5.5E-2</v>
      </c>
      <c r="X12" s="74">
        <v>5.5E-2</v>
      </c>
      <c r="Y12" s="74">
        <v>5.5E-2</v>
      </c>
      <c r="Z12" s="74">
        <v>5.5E-2</v>
      </c>
      <c r="AA12" s="74">
        <v>5.5E-2</v>
      </c>
      <c r="AB12" s="74">
        <v>5.5E-2</v>
      </c>
      <c r="AC12" s="74">
        <v>5.5E-2</v>
      </c>
      <c r="AD12" s="74">
        <v>5.5E-2</v>
      </c>
      <c r="AE12" s="74">
        <v>5.5E-2</v>
      </c>
      <c r="AF12" s="74">
        <v>5.5E-2</v>
      </c>
      <c r="AG12" s="74">
        <v>5.5E-2</v>
      </c>
      <c r="AH12" s="74">
        <v>5.5E-2</v>
      </c>
      <c r="AI12" s="74">
        <v>5.5E-2</v>
      </c>
      <c r="AJ12" s="74">
        <v>5.5E-2</v>
      </c>
      <c r="AK12" s="74">
        <v>5.5E-2</v>
      </c>
      <c r="AL12" s="74">
        <v>5.5E-2</v>
      </c>
      <c r="AM12" s="74">
        <v>5.5E-2</v>
      </c>
      <c r="AN12" s="74">
        <v>5.5E-2</v>
      </c>
      <c r="AO12" s="74">
        <v>5.5E-2</v>
      </c>
      <c r="AP12" s="74">
        <v>5.5E-2</v>
      </c>
      <c r="AQ12" s="74">
        <v>5.5E-2</v>
      </c>
      <c r="AR12" s="74">
        <v>5.5E-2</v>
      </c>
      <c r="AS12" s="74">
        <v>5.5E-2</v>
      </c>
      <c r="AT12" s="74">
        <v>5.5E-2</v>
      </c>
      <c r="AU12" s="74">
        <v>5.5E-2</v>
      </c>
      <c r="AV12" s="74">
        <v>5.5E-2</v>
      </c>
      <c r="AW12" s="74">
        <v>5.5E-2</v>
      </c>
      <c r="AX12" s="74">
        <v>5.5E-2</v>
      </c>
      <c r="AY12" s="74">
        <v>5.5E-2</v>
      </c>
      <c r="AZ12" s="74">
        <v>5.5E-2</v>
      </c>
      <c r="BA12" s="74">
        <v>5.5E-2</v>
      </c>
      <c r="BB12" s="136">
        <v>5.5E-2</v>
      </c>
      <c r="BC12" s="136">
        <v>5.5E-2</v>
      </c>
      <c r="BD12" s="136">
        <v>5.5E-2</v>
      </c>
      <c r="BE12" s="136">
        <v>5.5E-2</v>
      </c>
      <c r="BF12" s="136">
        <v>5.5E-2</v>
      </c>
      <c r="BG12" s="136">
        <v>5.5E-2</v>
      </c>
      <c r="BH12" s="136">
        <v>5.5E-2</v>
      </c>
      <c r="BI12" s="136">
        <v>5.5E-2</v>
      </c>
      <c r="BJ12" s="136">
        <v>5.5E-2</v>
      </c>
      <c r="BK12" s="136">
        <v>5.5E-2</v>
      </c>
      <c r="BL12" s="136">
        <v>5.5E-2</v>
      </c>
      <c r="BM12" s="136">
        <v>5.5E-2</v>
      </c>
      <c r="BN12" s="97">
        <v>5.5E-2</v>
      </c>
      <c r="BO12" s="97">
        <v>5.5E-2</v>
      </c>
      <c r="BP12" s="97">
        <v>5.5E-2</v>
      </c>
      <c r="BQ12" s="97">
        <v>5.5E-2</v>
      </c>
      <c r="BR12" s="97">
        <v>5.5E-2</v>
      </c>
      <c r="BS12" s="97">
        <v>5.5E-2</v>
      </c>
      <c r="BT12" s="97">
        <v>5.5E-2</v>
      </c>
      <c r="BU12" s="97">
        <v>5.5E-2</v>
      </c>
      <c r="BV12" s="97">
        <v>5.5E-2</v>
      </c>
      <c r="BW12" s="97">
        <v>5.5E-2</v>
      </c>
      <c r="BX12" s="97">
        <v>5.5E-2</v>
      </c>
      <c r="BY12" s="97">
        <v>5.5E-2</v>
      </c>
      <c r="BZ12" s="74">
        <v>5.5E-2</v>
      </c>
      <c r="CA12" s="74">
        <v>5.5E-2</v>
      </c>
      <c r="CB12" s="74">
        <v>5.5E-2</v>
      </c>
      <c r="CC12" s="74">
        <v>5.5E-2</v>
      </c>
      <c r="CD12" s="74">
        <v>5.5E-2</v>
      </c>
      <c r="CE12" s="74">
        <v>5.5E-2</v>
      </c>
      <c r="CF12" s="74">
        <v>5.5E-2</v>
      </c>
      <c r="CG12" s="74">
        <v>5.5E-2</v>
      </c>
      <c r="CH12" s="74">
        <v>5.5E-2</v>
      </c>
      <c r="CI12" s="74">
        <v>5.5E-2</v>
      </c>
      <c r="CJ12" s="74">
        <v>5.5E-2</v>
      </c>
      <c r="CK12" s="74">
        <v>5.5E-2</v>
      </c>
      <c r="CL12" s="74">
        <v>5.5E-2</v>
      </c>
      <c r="CM12" s="74">
        <v>5.5E-2</v>
      </c>
      <c r="CN12" s="74">
        <v>5.5E-2</v>
      </c>
      <c r="CO12" s="74">
        <v>5.5E-2</v>
      </c>
      <c r="CP12" s="74">
        <v>5.5E-2</v>
      </c>
      <c r="CQ12" s="74">
        <v>5.5E-2</v>
      </c>
      <c r="CR12" s="74">
        <v>5.5E-2</v>
      </c>
      <c r="CS12" s="74">
        <v>5.5E-2</v>
      </c>
      <c r="CT12" s="74">
        <v>5.5E-2</v>
      </c>
      <c r="CU12" s="74">
        <v>5.5E-2</v>
      </c>
      <c r="CV12" s="74">
        <v>5.5E-2</v>
      </c>
      <c r="CW12" s="74">
        <v>5.5E-2</v>
      </c>
      <c r="CX12" s="74">
        <v>5.5E-2</v>
      </c>
      <c r="CY12" s="74">
        <v>5.5E-2</v>
      </c>
      <c r="CZ12" s="74">
        <v>5.5E-2</v>
      </c>
      <c r="DA12" s="74">
        <v>5.5E-2</v>
      </c>
      <c r="DB12" s="74">
        <v>5.5E-2</v>
      </c>
      <c r="DC12" s="74">
        <v>5.5E-2</v>
      </c>
      <c r="DD12" s="74">
        <v>5.5E-2</v>
      </c>
      <c r="DE12" s="74">
        <v>5.5E-2</v>
      </c>
      <c r="DF12" s="74">
        <v>5.5E-2</v>
      </c>
      <c r="DG12" s="74">
        <v>5.5E-2</v>
      </c>
      <c r="DH12" s="74">
        <v>5.5E-2</v>
      </c>
      <c r="DI12" s="74">
        <v>5.5E-2</v>
      </c>
      <c r="DJ12" s="74">
        <v>5.5E-2</v>
      </c>
      <c r="DK12" s="74">
        <v>5.5E-2</v>
      </c>
      <c r="DL12" s="74">
        <v>5.5E-2</v>
      </c>
      <c r="DM12" s="74">
        <v>5.5E-2</v>
      </c>
      <c r="DN12" s="74">
        <v>5.5E-2</v>
      </c>
      <c r="DO12" s="74">
        <v>5.5E-2</v>
      </c>
      <c r="DP12" s="74">
        <v>5.5E-2</v>
      </c>
      <c r="DQ12" s="74">
        <v>5.5E-2</v>
      </c>
      <c r="DR12" s="74">
        <v>5.5E-2</v>
      </c>
      <c r="DS12" s="74">
        <v>5.5E-2</v>
      </c>
      <c r="DT12" s="74">
        <v>5.5E-2</v>
      </c>
      <c r="DU12" s="74">
        <v>5.5E-2</v>
      </c>
      <c r="DV12" s="74">
        <v>5.5E-2</v>
      </c>
      <c r="DW12" s="74">
        <v>5.5E-2</v>
      </c>
      <c r="DX12" s="74">
        <v>5.5E-2</v>
      </c>
      <c r="DY12" s="74">
        <v>5.5E-2</v>
      </c>
      <c r="DZ12" s="74">
        <v>5.5E-2</v>
      </c>
      <c r="EA12" s="74">
        <v>5.5E-2</v>
      </c>
      <c r="EB12" s="74">
        <v>5.5E-2</v>
      </c>
      <c r="EC12" s="74">
        <v>5.5E-2</v>
      </c>
      <c r="ED12" s="74">
        <v>5.5E-2</v>
      </c>
    </row>
    <row r="13" spans="1:134" s="48" customFormat="1" ht="18.600000000000001" customHeight="1" x14ac:dyDescent="0.2">
      <c r="A13" s="45" t="s">
        <v>117</v>
      </c>
      <c r="B13" s="74">
        <v>0.28917100000000001</v>
      </c>
      <c r="C13" s="74">
        <v>0.28917100000000001</v>
      </c>
      <c r="D13" s="74">
        <v>0.28917100000000001</v>
      </c>
      <c r="E13" s="74">
        <v>0.19287549999999998</v>
      </c>
      <c r="F13" s="74">
        <v>0.170081344</v>
      </c>
      <c r="G13" s="74">
        <v>0.170081344</v>
      </c>
      <c r="H13" s="74">
        <v>0.27158265999999998</v>
      </c>
      <c r="I13" s="74">
        <v>0.28655826399999995</v>
      </c>
      <c r="J13" s="74">
        <v>0.28655826399999995</v>
      </c>
      <c r="K13" s="74">
        <v>0.28655826399999995</v>
      </c>
      <c r="L13" s="74">
        <v>0.28655826399999995</v>
      </c>
      <c r="M13" s="74">
        <v>0.28655826399999995</v>
      </c>
      <c r="N13" s="74">
        <v>0.27158265999999998</v>
      </c>
      <c r="O13" s="74">
        <v>0.27158265999999998</v>
      </c>
      <c r="P13" s="74">
        <v>0.27158265999999998</v>
      </c>
      <c r="Q13" s="74">
        <v>0.170081344</v>
      </c>
      <c r="R13" s="75">
        <v>0.25855299999999998</v>
      </c>
      <c r="S13" s="75">
        <v>0.25855299999999998</v>
      </c>
      <c r="T13" s="75">
        <v>0.33008949999999998</v>
      </c>
      <c r="U13" s="75">
        <v>0.36401499999999998</v>
      </c>
      <c r="V13" s="75">
        <v>0.36401499999999998</v>
      </c>
      <c r="W13" s="75">
        <v>0.36401499999999998</v>
      </c>
      <c r="X13" s="75">
        <v>0.36401499999999998</v>
      </c>
      <c r="Y13" s="75">
        <v>0.36401499999999998</v>
      </c>
      <c r="Z13" s="75">
        <v>0.33008949999999998</v>
      </c>
      <c r="AA13" s="75">
        <v>0.33008949999999998</v>
      </c>
      <c r="AB13" s="75">
        <v>0.33008949999999998</v>
      </c>
      <c r="AC13" s="75">
        <v>0.25855299999999998</v>
      </c>
      <c r="AD13" s="75">
        <v>0.24163750000000001</v>
      </c>
      <c r="AE13" s="75">
        <v>0.24163750000000001</v>
      </c>
      <c r="AF13" s="75">
        <v>0.2875645</v>
      </c>
      <c r="AG13" s="75">
        <v>0.337366</v>
      </c>
      <c r="AH13" s="75">
        <v>0.337366</v>
      </c>
      <c r="AI13" s="75">
        <v>0.337366</v>
      </c>
      <c r="AJ13" s="75">
        <v>0.337366</v>
      </c>
      <c r="AK13" s="75">
        <v>0.337366</v>
      </c>
      <c r="AL13" s="75">
        <v>0.2875645</v>
      </c>
      <c r="AM13" s="75">
        <v>0.2875645</v>
      </c>
      <c r="AN13" s="75">
        <v>0.2875645</v>
      </c>
      <c r="AO13" s="75">
        <v>0.24163750000000001</v>
      </c>
      <c r="AP13" s="75">
        <v>0.26393949999999999</v>
      </c>
      <c r="AQ13" s="75">
        <v>0.26393949999999999</v>
      </c>
      <c r="AR13" s="75">
        <v>0.30277899999999996</v>
      </c>
      <c r="AS13" s="75">
        <v>0.34587099999999998</v>
      </c>
      <c r="AT13" s="75">
        <v>0.34587099999999998</v>
      </c>
      <c r="AU13" s="75">
        <v>0.34587099999999998</v>
      </c>
      <c r="AV13" s="75">
        <v>0.34587099999999998</v>
      </c>
      <c r="AW13" s="75">
        <v>0.34587099999999998</v>
      </c>
      <c r="AX13" s="75">
        <v>0.30277899999999996</v>
      </c>
      <c r="AY13" s="75">
        <v>0.30277899999999996</v>
      </c>
      <c r="AZ13" s="75">
        <v>0.30277899999999996</v>
      </c>
      <c r="BA13" s="75">
        <v>0.26393949999999999</v>
      </c>
      <c r="BB13" s="135">
        <v>0.28038249999999998</v>
      </c>
      <c r="BC13" s="135">
        <v>0.28038249999999998</v>
      </c>
      <c r="BD13" s="135">
        <v>0.32819949999999998</v>
      </c>
      <c r="BE13" s="135">
        <v>0.35664399999999996</v>
      </c>
      <c r="BF13" s="135">
        <v>0.35664399999999996</v>
      </c>
      <c r="BG13" s="135">
        <v>0.35664399999999996</v>
      </c>
      <c r="BH13" s="135">
        <v>0.35664399999999996</v>
      </c>
      <c r="BI13" s="135">
        <v>0.35664399999999996</v>
      </c>
      <c r="BJ13" s="135">
        <v>0.32819949999999998</v>
      </c>
      <c r="BK13" s="135">
        <v>0.32819949999999998</v>
      </c>
      <c r="BL13" s="135">
        <v>0.32819949999999998</v>
      </c>
      <c r="BM13" s="135">
        <v>0.28038249999999998</v>
      </c>
      <c r="BN13" s="96">
        <v>8.5969392843158271E-2</v>
      </c>
      <c r="BO13" s="96">
        <v>8.5969392843158271E-2</v>
      </c>
      <c r="BP13" s="96">
        <v>0.17292799533273934</v>
      </c>
      <c r="BQ13" s="96">
        <v>0.22581267998469615</v>
      </c>
      <c r="BR13" s="96">
        <v>0.22581267998469615</v>
      </c>
      <c r="BS13" s="96">
        <v>0.22581267998469615</v>
      </c>
      <c r="BT13" s="96">
        <v>0.22581267998469615</v>
      </c>
      <c r="BU13" s="96">
        <v>0.22581267998469615</v>
      </c>
      <c r="BV13" s="96">
        <v>0.17292799533273934</v>
      </c>
      <c r="BW13" s="96">
        <v>0.17292799533273934</v>
      </c>
      <c r="BX13" s="96">
        <v>0.17292799533273934</v>
      </c>
      <c r="BY13" s="96">
        <v>8.5969392843158271E-2</v>
      </c>
      <c r="BZ13" s="75">
        <v>0.198162634632984</v>
      </c>
      <c r="CA13" s="75">
        <v>0.198162634632984</v>
      </c>
      <c r="CB13" s="75">
        <v>0.26226436774947876</v>
      </c>
      <c r="CC13" s="75">
        <v>0.30124843424153053</v>
      </c>
      <c r="CD13" s="75">
        <v>0.30124843424153053</v>
      </c>
      <c r="CE13" s="75">
        <v>0.30124843424153053</v>
      </c>
      <c r="CF13" s="75">
        <v>0.30124843424153053</v>
      </c>
      <c r="CG13" s="75">
        <v>0.30124843424153053</v>
      </c>
      <c r="CH13" s="75">
        <v>0.26226436774947876</v>
      </c>
      <c r="CI13" s="75">
        <v>0.26226436774947876</v>
      </c>
      <c r="CJ13" s="75">
        <v>0.26226436774947876</v>
      </c>
      <c r="CK13" s="75">
        <v>0.198162634632984</v>
      </c>
      <c r="CL13" s="75">
        <v>0.21233272064301217</v>
      </c>
      <c r="CM13" s="75">
        <v>0.21233272064301217</v>
      </c>
      <c r="CN13" s="75">
        <v>0.27217691374481184</v>
      </c>
      <c r="CO13" s="75">
        <v>0.30857171759206414</v>
      </c>
      <c r="CP13" s="75">
        <v>0.30857171759206414</v>
      </c>
      <c r="CQ13" s="75">
        <v>0.30857171759206414</v>
      </c>
      <c r="CR13" s="75">
        <v>0.30857171759206414</v>
      </c>
      <c r="CS13" s="75">
        <v>0.30857171759206414</v>
      </c>
      <c r="CT13" s="75">
        <v>0.27217691374481184</v>
      </c>
      <c r="CU13" s="75">
        <v>0.27217691374481184</v>
      </c>
      <c r="CV13" s="75">
        <v>0.27217691374481184</v>
      </c>
      <c r="CW13" s="75">
        <v>0.21233272064301217</v>
      </c>
      <c r="CX13" s="75">
        <v>0.20648080530479607</v>
      </c>
      <c r="CY13" s="75">
        <v>0.20648080530479607</v>
      </c>
      <c r="CZ13" s="75">
        <v>0.26632499840659574</v>
      </c>
      <c r="DA13" s="75">
        <v>0.30271980225384798</v>
      </c>
      <c r="DB13" s="75">
        <v>0.30271980225384798</v>
      </c>
      <c r="DC13" s="75">
        <v>0.30271980225384798</v>
      </c>
      <c r="DD13" s="75">
        <v>0.30271980225384798</v>
      </c>
      <c r="DE13" s="75">
        <v>0.30271980225384798</v>
      </c>
      <c r="DF13" s="75">
        <v>0.26632499840659574</v>
      </c>
      <c r="DG13" s="75">
        <v>0.26632499840659574</v>
      </c>
      <c r="DH13" s="75">
        <v>0.26632499840659574</v>
      </c>
      <c r="DI13" s="75">
        <v>0.20648080530479607</v>
      </c>
      <c r="DJ13" s="75">
        <v>0.20051185165981561</v>
      </c>
      <c r="DK13" s="75">
        <v>0.20051185165981561</v>
      </c>
      <c r="DL13" s="75">
        <v>0.26035604476161534</v>
      </c>
      <c r="DM13" s="75">
        <v>0.29675084860886763</v>
      </c>
      <c r="DN13" s="75">
        <v>0.29675084860886763</v>
      </c>
      <c r="DO13" s="75">
        <v>0.29675084860886763</v>
      </c>
      <c r="DP13" s="75">
        <v>0.29675084860886763</v>
      </c>
      <c r="DQ13" s="75">
        <v>0.29675084860886763</v>
      </c>
      <c r="DR13" s="75">
        <v>0.26035604476161534</v>
      </c>
      <c r="DS13" s="142"/>
      <c r="DT13" s="142"/>
      <c r="DU13" s="142"/>
      <c r="DV13" s="142"/>
      <c r="DW13" s="142"/>
      <c r="DX13" s="142"/>
      <c r="DY13" s="142"/>
      <c r="DZ13" s="142"/>
      <c r="EA13" s="142"/>
      <c r="EB13" s="142"/>
      <c r="EC13" s="142"/>
      <c r="ED13" s="142"/>
    </row>
    <row r="14" spans="1:134" ht="9" customHeight="1" x14ac:dyDescent="0.25"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</row>
    <row r="15" spans="1:134" x14ac:dyDescent="0.25">
      <c r="A15" s="1" t="s">
        <v>118</v>
      </c>
      <c r="B15" s="77">
        <v>56054</v>
      </c>
      <c r="C15" s="78">
        <v>73283.160675000006</v>
      </c>
      <c r="D15" s="78">
        <v>91893.049551000004</v>
      </c>
      <c r="E15" s="78">
        <v>72020.541064649995</v>
      </c>
      <c r="F15" s="78">
        <v>66062.060189087992</v>
      </c>
      <c r="G15" s="78">
        <v>54932.872485119995</v>
      </c>
      <c r="H15" s="78">
        <v>92895.935183639987</v>
      </c>
      <c r="I15" s="78">
        <v>106383.46599781199</v>
      </c>
      <c r="J15" s="78">
        <v>132426.11027674316</v>
      </c>
      <c r="K15" s="78">
        <v>125090.41930912797</v>
      </c>
      <c r="L15" s="78">
        <v>120383.01208309438</v>
      </c>
      <c r="M15" s="78">
        <v>107686.21717760878</v>
      </c>
      <c r="N15" s="78">
        <v>62638.639450379989</v>
      </c>
      <c r="O15" s="78">
        <v>68825.835610499998</v>
      </c>
      <c r="P15" s="78">
        <v>86303.809277459994</v>
      </c>
      <c r="Q15" s="78">
        <v>63509.105199379199</v>
      </c>
      <c r="R15" s="78">
        <v>100425.73421849999</v>
      </c>
      <c r="S15" s="78">
        <v>86489.856794999985</v>
      </c>
      <c r="T15" s="78">
        <v>112908.43383299999</v>
      </c>
      <c r="U15" s="78">
        <v>135138.93068249998</v>
      </c>
      <c r="V15" s="78">
        <v>168220.90509449996</v>
      </c>
      <c r="W15" s="78">
        <v>158902.37590499999</v>
      </c>
      <c r="X15" s="78">
        <v>152922.55589399999</v>
      </c>
      <c r="Y15" s="78">
        <v>136793.81567549999</v>
      </c>
      <c r="Z15" s="78">
        <v>76132.83254849998</v>
      </c>
      <c r="AA15" s="78">
        <v>83652.931537500001</v>
      </c>
      <c r="AB15" s="78">
        <v>104896.17139949999</v>
      </c>
      <c r="AC15" s="78">
        <v>96544.801977899988</v>
      </c>
      <c r="AD15" s="78">
        <v>93855.508743750004</v>
      </c>
      <c r="AE15" s="78">
        <v>78044.079750000004</v>
      </c>
      <c r="AF15" s="78">
        <v>98362.587482999996</v>
      </c>
      <c r="AG15" s="78">
        <v>125245.60935299999</v>
      </c>
      <c r="AH15" s="78">
        <v>155905.70132579998</v>
      </c>
      <c r="AI15" s="78">
        <v>147269.36788199999</v>
      </c>
      <c r="AJ15" s="78">
        <v>141727.3216536</v>
      </c>
      <c r="AK15" s="78">
        <v>126779.3426622</v>
      </c>
      <c r="AL15" s="78">
        <v>66324.738973499989</v>
      </c>
      <c r="AM15" s="78">
        <v>72876.033412499994</v>
      </c>
      <c r="AN15" s="78">
        <v>91382.534374499999</v>
      </c>
      <c r="AO15" s="78">
        <v>90228.481541250003</v>
      </c>
      <c r="AP15" s="78">
        <v>112618.761618</v>
      </c>
      <c r="AQ15" s="78">
        <v>92674.437239999999</v>
      </c>
      <c r="AR15" s="78">
        <v>92247.072371999995</v>
      </c>
      <c r="AS15" s="78">
        <v>117789.82776</v>
      </c>
      <c r="AT15" s="78">
        <v>162245.319132</v>
      </c>
      <c r="AU15" s="78">
        <v>164357.89919999999</v>
      </c>
      <c r="AV15" s="78">
        <v>143074.38134399999</v>
      </c>
      <c r="AW15" s="78">
        <v>122654.15750399999</v>
      </c>
      <c r="AX15" s="78">
        <v>75646.305359999998</v>
      </c>
      <c r="AY15" s="78">
        <v>76590.975839999985</v>
      </c>
      <c r="AZ15" s="78">
        <v>96683.390279999992</v>
      </c>
      <c r="BA15" s="78">
        <v>92883.477323999992</v>
      </c>
      <c r="BB15" s="137">
        <v>119634.72662999999</v>
      </c>
      <c r="BC15" s="137">
        <v>98447.903399999996</v>
      </c>
      <c r="BD15" s="137">
        <v>99991.885265999998</v>
      </c>
      <c r="BE15" s="137">
        <v>121458.68063999999</v>
      </c>
      <c r="BF15" s="137">
        <v>167298.84724799998</v>
      </c>
      <c r="BG15" s="137">
        <v>169477.22879999998</v>
      </c>
      <c r="BH15" s="137">
        <v>147530.78361599997</v>
      </c>
      <c r="BI15" s="137">
        <v>126474.52185599999</v>
      </c>
      <c r="BJ15" s="137">
        <v>81997.363079999996</v>
      </c>
      <c r="BK15" s="137">
        <v>83021.345519999988</v>
      </c>
      <c r="BL15" s="137">
        <v>104800.66433999999</v>
      </c>
      <c r="BM15" s="137">
        <v>98669.966339999999</v>
      </c>
      <c r="BN15" s="98">
        <v>31711.186060484419</v>
      </c>
      <c r="BO15" s="98">
        <v>27988.625380982823</v>
      </c>
      <c r="BP15" s="98">
        <v>59209.508033957951</v>
      </c>
      <c r="BQ15" s="98">
        <v>82787.557642329295</v>
      </c>
      <c r="BR15" s="98">
        <v>99844.544237653303</v>
      </c>
      <c r="BS15" s="98">
        <v>99749.928724739715</v>
      </c>
      <c r="BT15" s="98">
        <v>91626.769187650236</v>
      </c>
      <c r="BU15" s="98">
        <v>81863.306343151926</v>
      </c>
      <c r="BV15" s="98">
        <v>44587.927244588842</v>
      </c>
      <c r="BW15" s="98">
        <v>45838.974826823549</v>
      </c>
      <c r="BX15" s="98">
        <v>54709.489275411746</v>
      </c>
      <c r="BY15" s="98">
        <v>30101.753057067654</v>
      </c>
      <c r="BZ15" s="78">
        <v>73095.45838653027</v>
      </c>
      <c r="CA15" s="78">
        <v>64002.567733761171</v>
      </c>
      <c r="CB15" s="78">
        <v>84706.145495726654</v>
      </c>
      <c r="CC15" s="78">
        <v>97297.219291329529</v>
      </c>
      <c r="CD15" s="78">
        <v>97297.219291329529</v>
      </c>
      <c r="CE15" s="78">
        <v>97297.219291329529</v>
      </c>
      <c r="CF15" s="78">
        <v>97297.219291329529</v>
      </c>
      <c r="CG15" s="78">
        <v>97297.219291329529</v>
      </c>
      <c r="CH15" s="78">
        <v>84706.145495726654</v>
      </c>
      <c r="CI15" s="78">
        <v>84706.145495726654</v>
      </c>
      <c r="CJ15" s="78">
        <v>84706.145495726654</v>
      </c>
      <c r="CK15" s="78">
        <v>64002.567733761171</v>
      </c>
      <c r="CL15" s="78">
        <v>68579.222113280077</v>
      </c>
      <c r="CM15" s="78">
        <v>68579.222113280077</v>
      </c>
      <c r="CN15" s="78">
        <v>87907.699601299333</v>
      </c>
      <c r="CO15" s="78">
        <v>99662.493347884883</v>
      </c>
      <c r="CP15" s="78">
        <v>99662.493347884883</v>
      </c>
      <c r="CQ15" s="78">
        <v>99662.493347884883</v>
      </c>
      <c r="CR15" s="78">
        <v>99662.493347884883</v>
      </c>
      <c r="CS15" s="78">
        <v>99662.493347884883</v>
      </c>
      <c r="CT15" s="78">
        <v>87907.699601299333</v>
      </c>
      <c r="CU15" s="78">
        <v>87907.699601299333</v>
      </c>
      <c r="CV15" s="78">
        <v>87907.699601299333</v>
      </c>
      <c r="CW15" s="78">
        <v>68579.222113280077</v>
      </c>
      <c r="CX15" s="78">
        <v>66689.170497343031</v>
      </c>
      <c r="CY15" s="78">
        <v>66689.170497343031</v>
      </c>
      <c r="CZ15" s="78">
        <v>86017.647985362288</v>
      </c>
      <c r="DA15" s="78">
        <v>97772.441731947823</v>
      </c>
      <c r="DB15" s="78">
        <v>97772.441731947823</v>
      </c>
      <c r="DC15" s="78">
        <v>97772.441731947823</v>
      </c>
      <c r="DD15" s="78">
        <v>97772.441731947823</v>
      </c>
      <c r="DE15" s="78">
        <v>97772.441731947823</v>
      </c>
      <c r="DF15" s="78">
        <v>86017.647985362288</v>
      </c>
      <c r="DG15" s="78">
        <v>86017.647985362288</v>
      </c>
      <c r="DH15" s="78">
        <v>86017.647985362288</v>
      </c>
      <c r="DI15" s="78">
        <v>66689.170497343031</v>
      </c>
      <c r="DJ15" s="78">
        <v>64761.317849087245</v>
      </c>
      <c r="DK15" s="78">
        <v>64761.317849087245</v>
      </c>
      <c r="DL15" s="78">
        <v>84089.795337106523</v>
      </c>
      <c r="DM15" s="78">
        <v>95844.589083692073</v>
      </c>
      <c r="DN15" s="78">
        <v>95844.589083692073</v>
      </c>
      <c r="DO15" s="78">
        <v>95844.589083692073</v>
      </c>
      <c r="DP15" s="78">
        <v>95844.589083692073</v>
      </c>
      <c r="DQ15" s="78">
        <v>95844.589083692073</v>
      </c>
      <c r="DR15" s="78">
        <v>84089.795337106523</v>
      </c>
    </row>
    <row r="16" spans="1:134" x14ac:dyDescent="0.25">
      <c r="A16" s="1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</row>
    <row r="17" spans="1:134" s="47" customFormat="1" ht="12.75" x14ac:dyDescent="0.2">
      <c r="A17" s="45" t="s">
        <v>120</v>
      </c>
      <c r="B17" s="70">
        <v>45392.592044153804</v>
      </c>
      <c r="C17" s="70">
        <v>59344.785674999999</v>
      </c>
      <c r="D17" s="70">
        <v>74415.094551000002</v>
      </c>
      <c r="E17" s="70">
        <v>51483.304564649996</v>
      </c>
      <c r="F17" s="70">
        <v>44699.262689087991</v>
      </c>
      <c r="G17" s="70">
        <v>37168.972485119994</v>
      </c>
      <c r="H17" s="70">
        <v>74082.965183639986</v>
      </c>
      <c r="I17" s="70">
        <v>85964.963497811987</v>
      </c>
      <c r="J17" s="70">
        <v>107009.16377674317</v>
      </c>
      <c r="K17" s="70">
        <v>101081.43430912797</v>
      </c>
      <c r="L17" s="70">
        <v>97277.534083094375</v>
      </c>
      <c r="M17" s="70">
        <v>87017.673677608778</v>
      </c>
      <c r="N17" s="70">
        <v>49953.274450379991</v>
      </c>
      <c r="O17" s="70">
        <v>54887.460610499998</v>
      </c>
      <c r="P17" s="70">
        <v>68825.854277459992</v>
      </c>
      <c r="Q17" s="70">
        <v>42971.8686993792</v>
      </c>
      <c r="R17" s="70">
        <v>79062.936718499986</v>
      </c>
      <c r="S17" s="70">
        <v>68091.531794999988</v>
      </c>
      <c r="T17" s="70">
        <v>94095.463832999987</v>
      </c>
      <c r="U17" s="70">
        <v>114720.42818249998</v>
      </c>
      <c r="V17" s="70">
        <v>142803.95859449997</v>
      </c>
      <c r="W17" s="70">
        <v>134893.39090500001</v>
      </c>
      <c r="X17" s="70">
        <v>129817.07789399999</v>
      </c>
      <c r="Y17" s="70">
        <v>116125.27217549999</v>
      </c>
      <c r="Z17" s="70">
        <v>63447.46754849999</v>
      </c>
      <c r="AA17" s="70">
        <v>69714.556537500001</v>
      </c>
      <c r="AB17" s="70">
        <v>87418.216399499986</v>
      </c>
      <c r="AC17" s="70">
        <v>76007.565477899989</v>
      </c>
      <c r="AD17" s="70">
        <v>72492.711243750004</v>
      </c>
      <c r="AE17" s="70">
        <v>60280.179750000003</v>
      </c>
      <c r="AF17" s="70">
        <v>79549.617482999995</v>
      </c>
      <c r="AG17" s="70">
        <v>104827.10685299999</v>
      </c>
      <c r="AH17" s="70">
        <v>130488.75482579999</v>
      </c>
      <c r="AI17" s="70">
        <v>123260.38288199999</v>
      </c>
      <c r="AJ17" s="70">
        <v>118621.84365359999</v>
      </c>
      <c r="AK17" s="70">
        <v>106110.7991622</v>
      </c>
      <c r="AL17" s="70">
        <v>53639.373973499991</v>
      </c>
      <c r="AM17" s="70">
        <v>58937.658412500001</v>
      </c>
      <c r="AN17" s="70">
        <v>73904.579374499997</v>
      </c>
      <c r="AO17" s="70">
        <v>69691.245041250004</v>
      </c>
      <c r="AP17" s="70">
        <v>89151.141617999994</v>
      </c>
      <c r="AQ17" s="70">
        <v>73362.837239999993</v>
      </c>
      <c r="AR17" s="70">
        <v>75490.332372000004</v>
      </c>
      <c r="AS17" s="70">
        <v>99059.027760000012</v>
      </c>
      <c r="AT17" s="70">
        <v>136445.25913200001</v>
      </c>
      <c r="AU17" s="70">
        <v>138221.89919999999</v>
      </c>
      <c r="AV17" s="70">
        <v>120322.861344</v>
      </c>
      <c r="AW17" s="70">
        <v>103149.837504</v>
      </c>
      <c r="AX17" s="70">
        <v>61905.105360000001</v>
      </c>
      <c r="AY17" s="70">
        <v>62678.175839999989</v>
      </c>
      <c r="AZ17" s="70">
        <v>79120.790280000001</v>
      </c>
      <c r="BA17" s="70">
        <v>73528.317323999989</v>
      </c>
      <c r="BB17" s="132">
        <v>96167.106629999995</v>
      </c>
      <c r="BC17" s="132">
        <v>79136.303400000004</v>
      </c>
      <c r="BD17" s="132">
        <v>83235.145266000007</v>
      </c>
      <c r="BE17" s="132">
        <v>102727.88063999999</v>
      </c>
      <c r="BF17" s="132">
        <v>141498.78724799998</v>
      </c>
      <c r="BG17" s="132">
        <v>143341.22879999998</v>
      </c>
      <c r="BH17" s="132">
        <v>124779.26361599998</v>
      </c>
      <c r="BI17" s="132">
        <v>106970.201856</v>
      </c>
      <c r="BJ17" s="132">
        <v>68256.163079999998</v>
      </c>
      <c r="BK17" s="132">
        <v>69108.545519999985</v>
      </c>
      <c r="BL17" s="132">
        <v>87238.064339999997</v>
      </c>
      <c r="BM17" s="132">
        <v>79314.806339999996</v>
      </c>
      <c r="BN17" s="93">
        <v>11423.556060484421</v>
      </c>
      <c r="BO17" s="93">
        <v>10082.550380982826</v>
      </c>
      <c r="BP17" s="93">
        <v>40377.838033957953</v>
      </c>
      <c r="BQ17" s="93">
        <v>62623.4301423293</v>
      </c>
      <c r="BR17" s="93">
        <v>75525.936737653305</v>
      </c>
      <c r="BS17" s="93">
        <v>75454.366224739715</v>
      </c>
      <c r="BT17" s="93">
        <v>69309.72168765025</v>
      </c>
      <c r="BU17" s="93">
        <v>61924.293843151936</v>
      </c>
      <c r="BV17" s="93">
        <v>30406.672244588841</v>
      </c>
      <c r="BW17" s="93">
        <v>31259.822326823545</v>
      </c>
      <c r="BX17" s="93">
        <v>37309.056775411744</v>
      </c>
      <c r="BY17" s="93">
        <v>10843.778057067655</v>
      </c>
      <c r="BZ17" s="70">
        <v>52807.828386530273</v>
      </c>
      <c r="CA17" s="70">
        <v>46238.667733761169</v>
      </c>
      <c r="CB17" s="70">
        <v>66942.24549572666</v>
      </c>
      <c r="CC17" s="70">
        <v>79533.319291329535</v>
      </c>
      <c r="CD17" s="70">
        <v>79533.319291329535</v>
      </c>
      <c r="CE17" s="70">
        <v>79533.319291329535</v>
      </c>
      <c r="CF17" s="70">
        <v>79533.319291329535</v>
      </c>
      <c r="CG17" s="70">
        <v>79533.319291329535</v>
      </c>
      <c r="CH17" s="70">
        <v>66942.24549572666</v>
      </c>
      <c r="CI17" s="70">
        <v>66942.24549572666</v>
      </c>
      <c r="CJ17" s="70">
        <v>66942.24549572666</v>
      </c>
      <c r="CK17" s="70">
        <v>46238.667733761169</v>
      </c>
      <c r="CL17" s="70">
        <v>50815.322113280075</v>
      </c>
      <c r="CM17" s="70">
        <v>50815.322113280075</v>
      </c>
      <c r="CN17" s="70">
        <v>70143.799601299339</v>
      </c>
      <c r="CO17" s="70">
        <v>81898.593347884889</v>
      </c>
      <c r="CP17" s="70">
        <v>81898.593347884889</v>
      </c>
      <c r="CQ17" s="70">
        <v>81898.593347884889</v>
      </c>
      <c r="CR17" s="70">
        <v>81898.593347884889</v>
      </c>
      <c r="CS17" s="70">
        <v>81898.593347884889</v>
      </c>
      <c r="CT17" s="70">
        <v>70143.799601299339</v>
      </c>
      <c r="CU17" s="70">
        <v>70143.799601299339</v>
      </c>
      <c r="CV17" s="70">
        <v>70143.799601299339</v>
      </c>
      <c r="CW17" s="70">
        <v>50815.322113280075</v>
      </c>
      <c r="CX17" s="70">
        <v>48925.270497343037</v>
      </c>
      <c r="CY17" s="70">
        <v>48925.270497343037</v>
      </c>
      <c r="CZ17" s="70">
        <v>68253.747985362294</v>
      </c>
      <c r="DA17" s="70">
        <v>80008.541731947829</v>
      </c>
      <c r="DB17" s="70">
        <v>80008.541731947829</v>
      </c>
      <c r="DC17" s="70">
        <v>80008.541731947829</v>
      </c>
      <c r="DD17" s="70">
        <v>80008.541731947829</v>
      </c>
      <c r="DE17" s="70">
        <v>80008.541731947829</v>
      </c>
      <c r="DF17" s="70">
        <v>68253.747985362294</v>
      </c>
      <c r="DG17" s="70">
        <v>68253.747985362294</v>
      </c>
      <c r="DH17" s="70">
        <v>68253.747985362294</v>
      </c>
      <c r="DI17" s="70">
        <v>48925.270497343037</v>
      </c>
      <c r="DJ17" s="70">
        <v>46997.417849087251</v>
      </c>
      <c r="DK17" s="70">
        <v>46997.417849087251</v>
      </c>
      <c r="DL17" s="70">
        <v>66325.895337106514</v>
      </c>
      <c r="DM17" s="70">
        <v>78080.689083692065</v>
      </c>
      <c r="DN17" s="70">
        <v>78080.689083692065</v>
      </c>
      <c r="DO17" s="70">
        <v>78080.689083692065</v>
      </c>
      <c r="DP17" s="70">
        <v>78080.689083692065</v>
      </c>
      <c r="DQ17" s="70">
        <v>78080.689083692065</v>
      </c>
      <c r="DR17" s="70">
        <v>66325.895337106514</v>
      </c>
      <c r="DS17" s="70"/>
      <c r="DT17" s="70"/>
      <c r="DU17" s="70"/>
      <c r="DV17" s="71"/>
      <c r="DW17" s="71"/>
      <c r="DX17" s="71"/>
      <c r="DY17" s="71"/>
      <c r="DZ17" s="71"/>
      <c r="EA17" s="71"/>
      <c r="EB17" s="71"/>
      <c r="EC17" s="71"/>
      <c r="ED17" s="71"/>
    </row>
    <row r="18" spans="1:134" s="47" customFormat="1" ht="12.75" x14ac:dyDescent="0.2">
      <c r="A18" s="45" t="s">
        <v>121</v>
      </c>
      <c r="B18" s="70">
        <v>10661.407955846194</v>
      </c>
      <c r="C18" s="70">
        <v>13938.375</v>
      </c>
      <c r="D18" s="70">
        <v>17477.954999999998</v>
      </c>
      <c r="E18" s="70">
        <v>20537.236499999999</v>
      </c>
      <c r="F18" s="70">
        <v>21362.797499999997</v>
      </c>
      <c r="G18" s="70">
        <v>17763.899999999998</v>
      </c>
      <c r="H18" s="70">
        <v>18812.969999999998</v>
      </c>
      <c r="I18" s="70">
        <v>20418.502500000002</v>
      </c>
      <c r="J18" s="70">
        <v>25416.946499999995</v>
      </c>
      <c r="K18" s="70">
        <v>24008.984999999997</v>
      </c>
      <c r="L18" s="70">
        <v>23105.477999999999</v>
      </c>
      <c r="M18" s="70">
        <v>20668.5435</v>
      </c>
      <c r="N18" s="70">
        <v>12685.364999999998</v>
      </c>
      <c r="O18" s="70">
        <v>13938.375</v>
      </c>
      <c r="P18" s="70">
        <v>17477.954999999998</v>
      </c>
      <c r="Q18" s="70">
        <v>20537.236499999999</v>
      </c>
      <c r="R18" s="70">
        <v>21362.797500000001</v>
      </c>
      <c r="S18" s="70">
        <v>18398.324999999997</v>
      </c>
      <c r="T18" s="70">
        <v>18812.97</v>
      </c>
      <c r="U18" s="70">
        <v>20418.502499999999</v>
      </c>
      <c r="V18" s="70">
        <v>25416.946499999995</v>
      </c>
      <c r="W18" s="70">
        <v>24008.985000000001</v>
      </c>
      <c r="X18" s="70">
        <v>23105.477999999999</v>
      </c>
      <c r="Y18" s="70">
        <v>20668.5435</v>
      </c>
      <c r="Z18" s="70">
        <v>12685.364999999998</v>
      </c>
      <c r="AA18" s="70">
        <v>13938.375000000002</v>
      </c>
      <c r="AB18" s="70">
        <v>17477.955000000002</v>
      </c>
      <c r="AC18" s="70">
        <v>20537.236499999999</v>
      </c>
      <c r="AD18" s="70">
        <v>21362.797500000001</v>
      </c>
      <c r="AE18" s="70">
        <v>17763.900000000001</v>
      </c>
      <c r="AF18" s="70">
        <v>18812.97</v>
      </c>
      <c r="AG18" s="70">
        <v>20418.502499999999</v>
      </c>
      <c r="AH18" s="70">
        <v>25416.946499999998</v>
      </c>
      <c r="AI18" s="70">
        <v>24008.985000000001</v>
      </c>
      <c r="AJ18" s="70">
        <v>23105.477999999999</v>
      </c>
      <c r="AK18" s="70">
        <v>20668.5435</v>
      </c>
      <c r="AL18" s="70">
        <v>12685.364999999998</v>
      </c>
      <c r="AM18" s="70">
        <v>13938.375</v>
      </c>
      <c r="AN18" s="70">
        <v>17477.955000000002</v>
      </c>
      <c r="AO18" s="70">
        <v>20537.236499999999</v>
      </c>
      <c r="AP18" s="70">
        <v>23467.620000000003</v>
      </c>
      <c r="AQ18" s="70">
        <v>19311.599999999999</v>
      </c>
      <c r="AR18" s="70">
        <v>16756.740000000002</v>
      </c>
      <c r="AS18" s="70">
        <v>18730.800000000003</v>
      </c>
      <c r="AT18" s="70">
        <v>25800.06</v>
      </c>
      <c r="AU18" s="70">
        <v>26136</v>
      </c>
      <c r="AV18" s="70">
        <v>22751.52</v>
      </c>
      <c r="AW18" s="70">
        <v>19504.32</v>
      </c>
      <c r="AX18" s="70">
        <v>13741.200000000003</v>
      </c>
      <c r="AY18" s="70">
        <v>13912.8</v>
      </c>
      <c r="AZ18" s="70">
        <v>17562.600000000002</v>
      </c>
      <c r="BA18" s="70">
        <v>19355.16</v>
      </c>
      <c r="BB18" s="132">
        <v>23467.62</v>
      </c>
      <c r="BC18" s="132">
        <v>19311.599999999999</v>
      </c>
      <c r="BD18" s="132">
        <v>16756.740000000002</v>
      </c>
      <c r="BE18" s="132">
        <v>18730.800000000003</v>
      </c>
      <c r="BF18" s="132">
        <v>25800.06</v>
      </c>
      <c r="BG18" s="132">
        <v>26136.000000000004</v>
      </c>
      <c r="BH18" s="132">
        <v>22751.52</v>
      </c>
      <c r="BI18" s="132">
        <v>19504.320000000003</v>
      </c>
      <c r="BJ18" s="132">
        <v>13741.2</v>
      </c>
      <c r="BK18" s="132">
        <v>13912.8</v>
      </c>
      <c r="BL18" s="132">
        <v>17562.599999999999</v>
      </c>
      <c r="BM18" s="132">
        <v>19355.16</v>
      </c>
      <c r="BN18" s="93">
        <v>20287.629999999997</v>
      </c>
      <c r="BO18" s="93">
        <v>17906.075000000001</v>
      </c>
      <c r="BP18" s="93">
        <v>18831.670000000002</v>
      </c>
      <c r="BQ18" s="93">
        <v>20164.127500000002</v>
      </c>
      <c r="BR18" s="93">
        <v>24318.607500000002</v>
      </c>
      <c r="BS18" s="93">
        <v>24295.5625</v>
      </c>
      <c r="BT18" s="93">
        <v>22317.047500000001</v>
      </c>
      <c r="BU18" s="93">
        <v>19939.012500000001</v>
      </c>
      <c r="BV18" s="93">
        <v>14181.255000000001</v>
      </c>
      <c r="BW18" s="93">
        <v>14579.152500000002</v>
      </c>
      <c r="BX18" s="93">
        <v>17400.432500000003</v>
      </c>
      <c r="BY18" s="93">
        <v>19257.974999999999</v>
      </c>
      <c r="BZ18" s="70">
        <v>20287.629999999997</v>
      </c>
      <c r="CA18" s="70">
        <v>17763.899999999998</v>
      </c>
      <c r="CB18" s="70">
        <v>17763.900000000001</v>
      </c>
      <c r="CC18" s="70">
        <v>17763.899999999998</v>
      </c>
      <c r="CD18" s="70">
        <v>17763.899999999998</v>
      </c>
      <c r="CE18" s="70">
        <v>17763.899999999998</v>
      </c>
      <c r="CF18" s="70">
        <v>17763.899999999998</v>
      </c>
      <c r="CG18" s="70">
        <v>17763.899999999998</v>
      </c>
      <c r="CH18" s="70">
        <v>17763.900000000001</v>
      </c>
      <c r="CI18" s="70">
        <v>17763.900000000001</v>
      </c>
      <c r="CJ18" s="70">
        <v>17763.900000000001</v>
      </c>
      <c r="CK18" s="70">
        <v>17763.899999999998</v>
      </c>
      <c r="CL18" s="70">
        <v>17763.900000000001</v>
      </c>
      <c r="CM18" s="70">
        <v>17763.900000000001</v>
      </c>
      <c r="CN18" s="70">
        <v>17763.900000000001</v>
      </c>
      <c r="CO18" s="70">
        <v>17763.900000000001</v>
      </c>
      <c r="CP18" s="70">
        <v>17763.900000000001</v>
      </c>
      <c r="CQ18" s="70">
        <v>17763.900000000001</v>
      </c>
      <c r="CR18" s="70">
        <v>17763.900000000001</v>
      </c>
      <c r="CS18" s="70">
        <v>17763.900000000001</v>
      </c>
      <c r="CT18" s="70">
        <v>17763.900000000001</v>
      </c>
      <c r="CU18" s="70">
        <v>17763.900000000001</v>
      </c>
      <c r="CV18" s="70">
        <v>17763.900000000001</v>
      </c>
      <c r="CW18" s="70">
        <v>17763.900000000001</v>
      </c>
      <c r="CX18" s="70">
        <v>17763.899999999998</v>
      </c>
      <c r="CY18" s="70">
        <v>17763.899999999998</v>
      </c>
      <c r="CZ18" s="70">
        <v>17763.899999999998</v>
      </c>
      <c r="DA18" s="70">
        <v>17763.900000000001</v>
      </c>
      <c r="DB18" s="70">
        <v>17763.900000000001</v>
      </c>
      <c r="DC18" s="70">
        <v>17763.900000000001</v>
      </c>
      <c r="DD18" s="70">
        <v>17763.900000000001</v>
      </c>
      <c r="DE18" s="70">
        <v>17763.900000000001</v>
      </c>
      <c r="DF18" s="70">
        <v>17763.899999999998</v>
      </c>
      <c r="DG18" s="70">
        <v>17763.899999999998</v>
      </c>
      <c r="DH18" s="70">
        <v>17763.899999999998</v>
      </c>
      <c r="DI18" s="70">
        <v>17763.899999999998</v>
      </c>
      <c r="DJ18" s="70">
        <v>17763.900000000001</v>
      </c>
      <c r="DK18" s="70">
        <v>17763.900000000001</v>
      </c>
      <c r="DL18" s="70">
        <v>17763.900000000001</v>
      </c>
      <c r="DM18" s="70">
        <v>17763.900000000001</v>
      </c>
      <c r="DN18" s="70">
        <v>17763.900000000001</v>
      </c>
      <c r="DO18" s="70">
        <v>17763.900000000001</v>
      </c>
      <c r="DP18" s="70">
        <v>17763.900000000001</v>
      </c>
      <c r="DQ18" s="70">
        <v>17763.900000000001</v>
      </c>
      <c r="DR18" s="70">
        <v>17763.900000000001</v>
      </c>
      <c r="DS18" s="70"/>
      <c r="DT18" s="70"/>
      <c r="DU18" s="70"/>
      <c r="DV18" s="71"/>
      <c r="DW18" s="71"/>
      <c r="DX18" s="71"/>
      <c r="DY18" s="71"/>
      <c r="DZ18" s="71"/>
      <c r="EA18" s="71"/>
      <c r="EB18" s="71"/>
      <c r="EC18" s="71"/>
      <c r="ED18" s="71"/>
    </row>
    <row r="19" spans="1:134" x14ac:dyDescent="0.25"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</row>
    <row r="20" spans="1:134" s="79" customFormat="1" x14ac:dyDescent="0.25">
      <c r="A20" s="5" t="s">
        <v>123</v>
      </c>
      <c r="B20" s="84">
        <v>1489577.5</v>
      </c>
      <c r="C20" s="84">
        <v>1489577.5</v>
      </c>
      <c r="D20" s="84">
        <v>1489577.5</v>
      </c>
      <c r="E20" s="84">
        <v>1489577.5</v>
      </c>
      <c r="F20" s="84">
        <v>1378961</v>
      </c>
      <c r="G20" s="84">
        <v>1378961</v>
      </c>
      <c r="H20" s="84">
        <v>1378961</v>
      </c>
      <c r="I20" s="84">
        <v>1378961</v>
      </c>
      <c r="J20" s="84">
        <v>1378961</v>
      </c>
      <c r="K20" s="84">
        <v>1378961</v>
      </c>
      <c r="L20" s="84">
        <v>1378961</v>
      </c>
      <c r="M20" s="84">
        <v>1378961</v>
      </c>
      <c r="N20" s="84">
        <v>1378961</v>
      </c>
      <c r="O20" s="84">
        <v>1378961</v>
      </c>
      <c r="P20" s="84">
        <v>1378961</v>
      </c>
      <c r="Q20" s="84">
        <v>1378961</v>
      </c>
      <c r="R20" s="84">
        <v>1866287</v>
      </c>
      <c r="S20" s="84">
        <v>1866287</v>
      </c>
      <c r="T20" s="84">
        <v>1866287</v>
      </c>
      <c r="U20" s="84">
        <v>1866287</v>
      </c>
      <c r="V20" s="84">
        <v>1866287</v>
      </c>
      <c r="W20" s="84">
        <v>1866287</v>
      </c>
      <c r="X20" s="84">
        <v>1866287</v>
      </c>
      <c r="Y20" s="84">
        <v>1866287</v>
      </c>
      <c r="Z20" s="84">
        <v>1866287</v>
      </c>
      <c r="AA20" s="84">
        <v>1866287</v>
      </c>
      <c r="AB20" s="84">
        <v>1866287</v>
      </c>
      <c r="AC20" s="84">
        <v>1866287</v>
      </c>
      <c r="AD20" s="84">
        <v>1637586</v>
      </c>
      <c r="AE20" s="84">
        <v>1637586</v>
      </c>
      <c r="AF20" s="84">
        <v>1637586</v>
      </c>
      <c r="AG20" s="84">
        <v>1637586</v>
      </c>
      <c r="AH20" s="84">
        <v>1637586</v>
      </c>
      <c r="AI20" s="84">
        <v>1637586</v>
      </c>
      <c r="AJ20" s="84">
        <v>1637586</v>
      </c>
      <c r="AK20" s="84">
        <v>1637586</v>
      </c>
      <c r="AL20" s="84">
        <v>1637586</v>
      </c>
      <c r="AM20" s="84">
        <v>1637586</v>
      </c>
      <c r="AN20" s="84">
        <v>1637586</v>
      </c>
      <c r="AO20" s="84">
        <v>1637586</v>
      </c>
      <c r="AP20" s="84">
        <v>1693446</v>
      </c>
      <c r="AQ20" s="84">
        <v>1693446</v>
      </c>
      <c r="AR20" s="84">
        <v>1693446</v>
      </c>
      <c r="AS20" s="84">
        <v>1693446</v>
      </c>
      <c r="AT20" s="84">
        <v>1693446</v>
      </c>
      <c r="AU20" s="84">
        <v>1693446</v>
      </c>
      <c r="AV20" s="84">
        <v>1693446</v>
      </c>
      <c r="AW20" s="84">
        <v>1693446</v>
      </c>
      <c r="AX20" s="84">
        <v>1693446</v>
      </c>
      <c r="AY20" s="84">
        <v>1693446</v>
      </c>
      <c r="AZ20" s="84">
        <v>1693446</v>
      </c>
      <c r="BA20" s="84">
        <v>1693446</v>
      </c>
      <c r="BB20" s="138">
        <v>1777100</v>
      </c>
      <c r="BC20" s="138">
        <v>1777100</v>
      </c>
      <c r="BD20" s="138">
        <v>1777100</v>
      </c>
      <c r="BE20" s="138">
        <v>1777100</v>
      </c>
      <c r="BF20" s="138">
        <v>1777100</v>
      </c>
      <c r="BG20" s="138">
        <v>1777100</v>
      </c>
      <c r="BH20" s="138">
        <v>1777100</v>
      </c>
      <c r="BI20" s="138">
        <v>1777100</v>
      </c>
      <c r="BJ20" s="138">
        <v>1777100</v>
      </c>
      <c r="BK20" s="138">
        <v>1777100</v>
      </c>
      <c r="BL20" s="138">
        <v>1777100</v>
      </c>
      <c r="BM20" s="138">
        <v>1777100</v>
      </c>
      <c r="BN20" s="99">
        <v>769391.87766058778</v>
      </c>
      <c r="BO20" s="99">
        <v>769391.87766058778</v>
      </c>
      <c r="BP20" s="99">
        <v>769391.87766058778</v>
      </c>
      <c r="BQ20" s="99">
        <v>769391.87766058778</v>
      </c>
      <c r="BR20" s="99">
        <v>769391.87766058778</v>
      </c>
      <c r="BS20" s="99">
        <v>769391.87766058778</v>
      </c>
      <c r="BT20" s="99">
        <v>769391.87766058778</v>
      </c>
      <c r="BU20" s="99">
        <v>769391.87766058778</v>
      </c>
      <c r="BV20" s="99">
        <v>769391.87766058778</v>
      </c>
      <c r="BW20" s="99">
        <v>769391.87766058778</v>
      </c>
      <c r="BX20" s="99">
        <v>769391.87766058778</v>
      </c>
      <c r="BY20" s="99">
        <v>769391.87766058778</v>
      </c>
      <c r="BZ20" s="84">
        <v>1350281.6056916048</v>
      </c>
      <c r="CA20" s="84">
        <v>1350281.6056916048</v>
      </c>
      <c r="CB20" s="84">
        <v>1350281.6056916048</v>
      </c>
      <c r="CC20" s="84">
        <v>1350281.6056916048</v>
      </c>
      <c r="CD20" s="84">
        <v>1350281.6056916048</v>
      </c>
      <c r="CE20" s="84">
        <v>1350281.6056916048</v>
      </c>
      <c r="CF20" s="84">
        <v>1350281.6056916048</v>
      </c>
      <c r="CG20" s="84">
        <v>1350281.6056916048</v>
      </c>
      <c r="CH20" s="84">
        <v>1350281.6056916048</v>
      </c>
      <c r="CI20" s="84">
        <v>1350281.6056916048</v>
      </c>
      <c r="CJ20" s="84">
        <v>1350281.6056916048</v>
      </c>
      <c r="CK20" s="84">
        <v>1350281.6056916048</v>
      </c>
      <c r="CL20" s="84">
        <v>1391694.4135321924</v>
      </c>
      <c r="CM20" s="84">
        <v>1391694.4135321924</v>
      </c>
      <c r="CN20" s="84">
        <v>1391694.4135321924</v>
      </c>
      <c r="CO20" s="84">
        <v>1391694.4135321924</v>
      </c>
      <c r="CP20" s="84">
        <v>1391694.4135321924</v>
      </c>
      <c r="CQ20" s="84">
        <v>1391694.4135321924</v>
      </c>
      <c r="CR20" s="84">
        <v>1391694.4135321924</v>
      </c>
      <c r="CS20" s="84">
        <v>1391694.4135321924</v>
      </c>
      <c r="CT20" s="84">
        <v>1391694.4135321924</v>
      </c>
      <c r="CU20" s="84">
        <v>1391694.4135321924</v>
      </c>
      <c r="CV20" s="84">
        <v>1391694.4135321924</v>
      </c>
      <c r="CW20" s="84">
        <v>1391694.4135321924</v>
      </c>
      <c r="CX20" s="84">
        <v>1354229.7703616021</v>
      </c>
      <c r="CY20" s="84">
        <v>1354229.7703616021</v>
      </c>
      <c r="CZ20" s="84">
        <v>1354229.7703616021</v>
      </c>
      <c r="DA20" s="84">
        <v>1354229.7703616021</v>
      </c>
      <c r="DB20" s="84">
        <v>1354229.7703616021</v>
      </c>
      <c r="DC20" s="84">
        <v>1354229.7703616021</v>
      </c>
      <c r="DD20" s="84">
        <v>1354229.7703616021</v>
      </c>
      <c r="DE20" s="84">
        <v>1354229.7703616021</v>
      </c>
      <c r="DF20" s="84">
        <v>1354229.7703616021</v>
      </c>
      <c r="DG20" s="84">
        <v>1354229.7703616021</v>
      </c>
      <c r="DH20" s="84">
        <v>1354229.7703616021</v>
      </c>
      <c r="DI20" s="84">
        <v>1354229.7703616021</v>
      </c>
      <c r="DJ20" s="84">
        <v>1359019.9549814884</v>
      </c>
      <c r="DK20" s="84">
        <v>1359019.9549814884</v>
      </c>
      <c r="DL20" s="84">
        <v>1359019.9549814884</v>
      </c>
      <c r="DM20" s="84">
        <v>1359019.9549814884</v>
      </c>
      <c r="DN20" s="84">
        <v>1359019.9549814884</v>
      </c>
      <c r="DO20" s="84">
        <v>1359019.9549814884</v>
      </c>
      <c r="DP20" s="84">
        <v>1359019.9549814884</v>
      </c>
      <c r="DQ20" s="84">
        <v>1359019.9549814884</v>
      </c>
      <c r="DR20" s="84">
        <v>1359019.9549814884</v>
      </c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</row>
    <row r="21" spans="1:134" x14ac:dyDescent="0.25">
      <c r="A21" s="51" t="s">
        <v>125</v>
      </c>
      <c r="B21" s="85">
        <v>10</v>
      </c>
      <c r="C21" s="85">
        <v>10</v>
      </c>
      <c r="D21" s="85">
        <v>10</v>
      </c>
      <c r="E21" s="85">
        <v>17</v>
      </c>
      <c r="F21" s="85">
        <v>17</v>
      </c>
      <c r="G21" s="85">
        <v>17</v>
      </c>
      <c r="H21" s="85">
        <v>10</v>
      </c>
      <c r="I21" s="85">
        <v>7</v>
      </c>
      <c r="J21" s="85">
        <v>7</v>
      </c>
      <c r="K21" s="85">
        <v>7</v>
      </c>
      <c r="L21" s="85">
        <v>17</v>
      </c>
      <c r="M21" s="85">
        <v>17</v>
      </c>
      <c r="N21" s="85">
        <v>10</v>
      </c>
      <c r="O21" s="85">
        <v>10</v>
      </c>
      <c r="P21" s="85">
        <v>10</v>
      </c>
      <c r="Q21" s="85">
        <v>17</v>
      </c>
      <c r="R21" s="85">
        <v>17.510000000000002</v>
      </c>
      <c r="S21" s="85">
        <v>17.510000000000002</v>
      </c>
      <c r="T21" s="85">
        <v>10.3</v>
      </c>
      <c r="U21" s="85">
        <v>7.21</v>
      </c>
      <c r="V21" s="85">
        <v>7.21</v>
      </c>
      <c r="W21" s="85">
        <v>7.21</v>
      </c>
      <c r="X21" s="85">
        <v>17.510000000000002</v>
      </c>
      <c r="Y21" s="85">
        <v>17.510000000000002</v>
      </c>
      <c r="Z21" s="85">
        <v>10.3</v>
      </c>
      <c r="AA21" s="85">
        <v>10.3</v>
      </c>
      <c r="AB21" s="85">
        <v>10.3</v>
      </c>
      <c r="AC21" s="85">
        <v>17.510000000000002</v>
      </c>
      <c r="AD21" s="85">
        <v>18.035300000000003</v>
      </c>
      <c r="AE21" s="85">
        <v>18.035300000000003</v>
      </c>
      <c r="AF21" s="85">
        <v>10.609000000000002</v>
      </c>
      <c r="AG21" s="85">
        <v>7.4263000000000003</v>
      </c>
      <c r="AH21" s="85">
        <v>7.4263000000000003</v>
      </c>
      <c r="AI21" s="85">
        <v>7.4263000000000003</v>
      </c>
      <c r="AJ21" s="85">
        <v>18.035300000000003</v>
      </c>
      <c r="AK21" s="85">
        <v>18.035300000000003</v>
      </c>
      <c r="AL21" s="85">
        <v>10.609000000000002</v>
      </c>
      <c r="AM21" s="85">
        <v>10.609000000000002</v>
      </c>
      <c r="AN21" s="85">
        <v>10.609000000000002</v>
      </c>
      <c r="AO21" s="85">
        <v>18.035300000000003</v>
      </c>
      <c r="AP21" s="85">
        <v>18.576359000000004</v>
      </c>
      <c r="AQ21" s="85">
        <v>18.576359000000004</v>
      </c>
      <c r="AR21" s="85">
        <v>10.927270000000002</v>
      </c>
      <c r="AS21" s="85">
        <v>7.6490890000000009</v>
      </c>
      <c r="AT21" s="85">
        <v>7.6490890000000009</v>
      </c>
      <c r="AU21" s="85">
        <v>7.6490890000000009</v>
      </c>
      <c r="AV21" s="85">
        <v>18.576359000000004</v>
      </c>
      <c r="AW21" s="85">
        <v>18.576359000000004</v>
      </c>
      <c r="AX21" s="85">
        <v>10.927270000000002</v>
      </c>
      <c r="AY21" s="85">
        <v>10.927270000000002</v>
      </c>
      <c r="AZ21" s="85">
        <v>10.927270000000002</v>
      </c>
      <c r="BA21" s="85">
        <v>18.576359000000004</v>
      </c>
      <c r="BB21" s="139">
        <v>19.133649770000005</v>
      </c>
      <c r="BC21" s="139">
        <v>19.133649770000005</v>
      </c>
      <c r="BD21" s="139">
        <v>11.255088100000002</v>
      </c>
      <c r="BE21" s="139">
        <v>7.8785616700000007</v>
      </c>
      <c r="BF21" s="139">
        <v>7.8785616700000007</v>
      </c>
      <c r="BG21" s="139">
        <v>7.8785616700000007</v>
      </c>
      <c r="BH21" s="139">
        <v>19.133649770000005</v>
      </c>
      <c r="BI21" s="139">
        <v>19.133649770000005</v>
      </c>
      <c r="BJ21" s="139">
        <v>11.255088100000002</v>
      </c>
      <c r="BK21" s="139">
        <v>11.255088100000002</v>
      </c>
      <c r="BL21" s="139">
        <v>11.255088100000002</v>
      </c>
      <c r="BM21" s="139">
        <v>19.133649770000005</v>
      </c>
      <c r="BN21" s="100">
        <v>19.707659263100005</v>
      </c>
      <c r="BO21" s="100">
        <v>19.707659263100005</v>
      </c>
      <c r="BP21" s="100">
        <v>11.592740743000002</v>
      </c>
      <c r="BQ21" s="100">
        <v>8.1149185201000016</v>
      </c>
      <c r="BR21" s="100">
        <v>8.1149185201000016</v>
      </c>
      <c r="BS21" s="100">
        <v>8.1149185201000016</v>
      </c>
      <c r="BT21" s="100">
        <v>19.707659263100005</v>
      </c>
      <c r="BU21" s="100">
        <v>19.707659263100005</v>
      </c>
      <c r="BV21" s="100">
        <v>11.592740743000002</v>
      </c>
      <c r="BW21" s="100">
        <v>11.592740743000002</v>
      </c>
      <c r="BX21" s="100">
        <v>11.592740743000002</v>
      </c>
      <c r="BY21" s="100">
        <v>19.707659263100005</v>
      </c>
      <c r="BZ21" s="85">
        <v>20.298889040993007</v>
      </c>
      <c r="CA21" s="85">
        <v>20.298889040993007</v>
      </c>
      <c r="CB21" s="85">
        <v>11.940522965290002</v>
      </c>
      <c r="CC21" s="85">
        <v>8.3583660757030014</v>
      </c>
      <c r="CD21" s="85">
        <v>8.3583660757030014</v>
      </c>
      <c r="CE21" s="85">
        <v>8.3583660757030014</v>
      </c>
      <c r="CF21" s="85">
        <v>20.298889040993007</v>
      </c>
      <c r="CG21" s="85">
        <v>20.298889040993007</v>
      </c>
      <c r="CH21" s="85">
        <v>11.940522965290002</v>
      </c>
      <c r="CI21" s="85">
        <v>11.940522965290002</v>
      </c>
      <c r="CJ21" s="85">
        <v>11.940522965290002</v>
      </c>
      <c r="CK21" s="85">
        <v>20.298889040993007</v>
      </c>
      <c r="CL21" s="85">
        <v>20.907855712222798</v>
      </c>
      <c r="CM21" s="85">
        <v>20.907855712222798</v>
      </c>
      <c r="CN21" s="85">
        <v>12.298738654248703</v>
      </c>
      <c r="CO21" s="85">
        <v>8.6091170579740908</v>
      </c>
      <c r="CP21" s="85">
        <v>8.6091170579740908</v>
      </c>
      <c r="CQ21" s="85">
        <v>8.6091170579740908</v>
      </c>
      <c r="CR21" s="85">
        <v>20.907855712222798</v>
      </c>
      <c r="CS21" s="85">
        <v>20.907855712222798</v>
      </c>
      <c r="CT21" s="85">
        <v>12.298738654248703</v>
      </c>
      <c r="CU21" s="85">
        <v>12.298738654248703</v>
      </c>
      <c r="CV21" s="85">
        <v>12.298738654248703</v>
      </c>
      <c r="CW21" s="85">
        <v>20.907855712222798</v>
      </c>
      <c r="CX21" s="85">
        <v>21.535091383589481</v>
      </c>
      <c r="CY21" s="85">
        <v>21.535091383589481</v>
      </c>
      <c r="CZ21" s="85">
        <v>12.667700813876165</v>
      </c>
      <c r="DA21" s="85">
        <v>8.8673905697133133</v>
      </c>
      <c r="DB21" s="85">
        <v>8.8673905697133133</v>
      </c>
      <c r="DC21" s="85">
        <v>8.8673905697133133</v>
      </c>
      <c r="DD21" s="85">
        <v>21.535091383589481</v>
      </c>
      <c r="DE21" s="85">
        <v>21.535091383589481</v>
      </c>
      <c r="DF21" s="85">
        <v>12.667700813876165</v>
      </c>
      <c r="DG21" s="85">
        <v>12.667700813876165</v>
      </c>
      <c r="DH21" s="85">
        <v>12.667700813876165</v>
      </c>
      <c r="DI21" s="85">
        <v>21.535091383589481</v>
      </c>
      <c r="DJ21" s="85">
        <v>22.181144125097166</v>
      </c>
      <c r="DK21" s="85">
        <v>22.181144125097166</v>
      </c>
      <c r="DL21" s="85">
        <v>13.047731838292449</v>
      </c>
      <c r="DM21" s="85">
        <v>9.1334122868047132</v>
      </c>
      <c r="DN21" s="85">
        <v>9.1334122868047132</v>
      </c>
      <c r="DO21" s="85">
        <v>9.1334122868047132</v>
      </c>
      <c r="DP21" s="85">
        <v>22.181144125097166</v>
      </c>
      <c r="DQ21" s="85">
        <v>22.181144125097166</v>
      </c>
      <c r="DR21" s="85">
        <v>13.047731838292449</v>
      </c>
      <c r="DS21" s="85"/>
      <c r="DT21" s="85"/>
      <c r="DU21" s="85"/>
    </row>
    <row r="22" spans="1:134" s="81" customFormat="1" x14ac:dyDescent="0.25">
      <c r="A22" s="80" t="s">
        <v>124</v>
      </c>
      <c r="B22" s="86">
        <v>453925.92044153804</v>
      </c>
      <c r="C22" s="86">
        <v>593447.85675000004</v>
      </c>
      <c r="D22" s="86">
        <v>744150.94550999999</v>
      </c>
      <c r="E22" s="86">
        <v>875216.17759904987</v>
      </c>
      <c r="F22" s="86">
        <v>759887.46571449586</v>
      </c>
      <c r="G22" s="86">
        <v>631872.53224703984</v>
      </c>
      <c r="H22" s="86">
        <v>740829.65183639992</v>
      </c>
      <c r="I22" s="86">
        <v>601754.74448468396</v>
      </c>
      <c r="J22" s="86">
        <v>749064.14643720211</v>
      </c>
      <c r="K22" s="86">
        <v>707570.04016389581</v>
      </c>
      <c r="L22" s="86">
        <v>1653718.0794126044</v>
      </c>
      <c r="M22" s="86">
        <v>1479300.4525193493</v>
      </c>
      <c r="N22" s="86">
        <v>499532.74450379994</v>
      </c>
      <c r="O22" s="86">
        <v>548874.60610500001</v>
      </c>
      <c r="P22" s="86">
        <v>688258.54277459998</v>
      </c>
      <c r="Q22" s="86">
        <v>730521.76788944635</v>
      </c>
      <c r="R22" s="86">
        <v>1384392.0219409349</v>
      </c>
      <c r="S22" s="86">
        <v>1192282.7217304499</v>
      </c>
      <c r="T22" s="86">
        <v>969183.27747989993</v>
      </c>
      <c r="U22" s="86">
        <v>827134.28719582479</v>
      </c>
      <c r="V22" s="86">
        <v>1029616.5414663447</v>
      </c>
      <c r="W22" s="86">
        <v>972581.34842505003</v>
      </c>
      <c r="X22" s="86">
        <v>2273097.0339239398</v>
      </c>
      <c r="Y22" s="86">
        <v>2033353.515793005</v>
      </c>
      <c r="Z22" s="86">
        <v>653508.91574954998</v>
      </c>
      <c r="AA22" s="86">
        <v>718059.93233625009</v>
      </c>
      <c r="AB22" s="86">
        <v>900407.62891484995</v>
      </c>
      <c r="AC22" s="86">
        <v>1330892.471518029</v>
      </c>
      <c r="AD22" s="86">
        <v>1307427.7950944046</v>
      </c>
      <c r="AE22" s="86">
        <v>1087171.1258451752</v>
      </c>
      <c r="AF22" s="86">
        <v>843941.89187714714</v>
      </c>
      <c r="AG22" s="86">
        <v>778477.54362243391</v>
      </c>
      <c r="AH22" s="86">
        <v>969048.6399628385</v>
      </c>
      <c r="AI22" s="86">
        <v>915368.58139659662</v>
      </c>
      <c r="AJ22" s="86">
        <v>2139380.5368457725</v>
      </c>
      <c r="AK22" s="86">
        <v>1913740.096130026</v>
      </c>
      <c r="AL22" s="86">
        <v>569060.11848486145</v>
      </c>
      <c r="AM22" s="86">
        <v>625269.61809821264</v>
      </c>
      <c r="AN22" s="86">
        <v>784053.6825840706</v>
      </c>
      <c r="AO22" s="86">
        <v>1256902.5116924564</v>
      </c>
      <c r="AP22" s="86">
        <v>1656103.6119558092</v>
      </c>
      <c r="AQ22" s="86">
        <v>1362814.4018288094</v>
      </c>
      <c r="AR22" s="86">
        <v>824903.24421858462</v>
      </c>
      <c r="AS22" s="86">
        <v>757711.31958971079</v>
      </c>
      <c r="AT22" s="86">
        <v>1043681.930728731</v>
      </c>
      <c r="AU22" s="86">
        <v>1057271.6087298288</v>
      </c>
      <c r="AV22" s="86">
        <v>2235160.6682333671</v>
      </c>
      <c r="AW22" s="86">
        <v>1916148.4122659683</v>
      </c>
      <c r="AX22" s="86">
        <v>676453.80064716737</v>
      </c>
      <c r="AY22" s="86">
        <v>684901.35051115684</v>
      </c>
      <c r="AZ22" s="86">
        <v>864574.23800293577</v>
      </c>
      <c r="BA22" s="86">
        <v>1365888.4192765434</v>
      </c>
      <c r="BB22" s="140">
        <v>1840027.7376526655</v>
      </c>
      <c r="BC22" s="140">
        <v>1514166.3133480607</v>
      </c>
      <c r="BD22" s="140">
        <v>936818.89298512822</v>
      </c>
      <c r="BE22" s="140">
        <v>809347.942850639</v>
      </c>
      <c r="BF22" s="140">
        <v>1114806.9215635776</v>
      </c>
      <c r="BG22" s="140">
        <v>1129322.71095438</v>
      </c>
      <c r="BH22" s="140">
        <v>2387482.7285870481</v>
      </c>
      <c r="BI22" s="140">
        <v>2046730.3781389084</v>
      </c>
      <c r="BJ22" s="140">
        <v>768229.12883336749</v>
      </c>
      <c r="BK22" s="140">
        <v>777822.76829046023</v>
      </c>
      <c r="BL22" s="140">
        <v>981872.09982016846</v>
      </c>
      <c r="BM22" s="140">
        <v>1517581.7260849359</v>
      </c>
      <c r="BN22" s="101">
        <v>225131.55041294801</v>
      </c>
      <c r="BO22" s="101">
        <v>198703.46741144868</v>
      </c>
      <c r="BP22" s="101">
        <v>468089.80809051945</v>
      </c>
      <c r="BQ22" s="101">
        <v>508184.03305417672</v>
      </c>
      <c r="BR22" s="101">
        <v>612886.82278028387</v>
      </c>
      <c r="BS22" s="101">
        <v>612306.03389954835</v>
      </c>
      <c r="BT22" s="101">
        <v>1365932.3786405039</v>
      </c>
      <c r="BU22" s="101">
        <v>1220382.8831689199</v>
      </c>
      <c r="BV22" s="101">
        <v>352496.66818889236</v>
      </c>
      <c r="BW22" s="101">
        <v>362387.01590710843</v>
      </c>
      <c r="BX22" s="101">
        <v>432514.222563216</v>
      </c>
      <c r="BY22" s="101">
        <v>213705.48307336995</v>
      </c>
      <c r="BZ22" s="86">
        <v>1071940.2489139787</v>
      </c>
      <c r="CA22" s="86">
        <v>938593.58573096152</v>
      </c>
      <c r="CB22" s="86">
        <v>799325.41968980536</v>
      </c>
      <c r="CC22" s="86">
        <v>664768.59785270388</v>
      </c>
      <c r="CD22" s="86">
        <v>664768.59785270388</v>
      </c>
      <c r="CE22" s="86">
        <v>664768.59785270388</v>
      </c>
      <c r="CF22" s="86">
        <v>1614438.0233565669</v>
      </c>
      <c r="CG22" s="86">
        <v>1614438.0233565669</v>
      </c>
      <c r="CH22" s="86">
        <v>799325.41968980536</v>
      </c>
      <c r="CI22" s="86">
        <v>799325.41968980536</v>
      </c>
      <c r="CJ22" s="86">
        <v>799325.41968980536</v>
      </c>
      <c r="CK22" s="86">
        <v>938593.58573096152</v>
      </c>
      <c r="CL22" s="86">
        <v>1062439.4227145843</v>
      </c>
      <c r="CM22" s="86">
        <v>1062439.4227145843</v>
      </c>
      <c r="CN22" s="86">
        <v>862680.25951237499</v>
      </c>
      <c r="CO22" s="86">
        <v>705074.57701535919</v>
      </c>
      <c r="CP22" s="86">
        <v>705074.57701535919</v>
      </c>
      <c r="CQ22" s="86">
        <v>705074.57701535919</v>
      </c>
      <c r="CR22" s="86">
        <v>1712323.9727515872</v>
      </c>
      <c r="CS22" s="86">
        <v>1712323.9727515872</v>
      </c>
      <c r="CT22" s="86">
        <v>862680.25951237499</v>
      </c>
      <c r="CU22" s="86">
        <v>862680.25951237499</v>
      </c>
      <c r="CV22" s="86">
        <v>862680.25951237499</v>
      </c>
      <c r="CW22" s="86">
        <v>1062439.4227145843</v>
      </c>
      <c r="CX22" s="86">
        <v>1053610.1711271168</v>
      </c>
      <c r="CY22" s="86">
        <v>1053610.1711271168</v>
      </c>
      <c r="CZ22" s="86">
        <v>864618.0589042725</v>
      </c>
      <c r="DA22" s="86">
        <v>709466.98845038831</v>
      </c>
      <c r="DB22" s="86">
        <v>709466.98845038831</v>
      </c>
      <c r="DC22" s="86">
        <v>709466.98845038831</v>
      </c>
      <c r="DD22" s="86">
        <v>1722991.2576652293</v>
      </c>
      <c r="DE22" s="86">
        <v>1722991.2576652293</v>
      </c>
      <c r="DF22" s="86">
        <v>864618.0589042725</v>
      </c>
      <c r="DG22" s="86">
        <v>864618.0589042725</v>
      </c>
      <c r="DH22" s="86">
        <v>864618.0589042725</v>
      </c>
      <c r="DI22" s="86">
        <v>1053610.1711271168</v>
      </c>
      <c r="DJ22" s="86">
        <v>1042456.4988180184</v>
      </c>
      <c r="DK22" s="86">
        <v>1042456.4988180184</v>
      </c>
      <c r="DL22" s="86">
        <v>865402.49629321741</v>
      </c>
      <c r="DM22" s="86">
        <v>713143.12503917178</v>
      </c>
      <c r="DN22" s="86">
        <v>713143.12503917178</v>
      </c>
      <c r="DO22" s="86">
        <v>713143.12503917178</v>
      </c>
      <c r="DP22" s="86">
        <v>1731919.0179522748</v>
      </c>
      <c r="DQ22" s="86">
        <v>1731919.0179522748</v>
      </c>
      <c r="DR22" s="86">
        <v>865402.49629321741</v>
      </c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</row>
    <row r="23" spans="1:134" s="46" customFormat="1" x14ac:dyDescent="0.25">
      <c r="A23" s="6" t="s">
        <v>130</v>
      </c>
      <c r="B23" s="87">
        <v>1943503.4204415381</v>
      </c>
      <c r="C23" s="87">
        <v>2083025.35675</v>
      </c>
      <c r="D23" s="87">
        <v>2233728.44551</v>
      </c>
      <c r="E23" s="87">
        <v>2364793.6775990501</v>
      </c>
      <c r="F23" s="87">
        <v>2138848.4657144956</v>
      </c>
      <c r="G23" s="87">
        <v>2010833.53224704</v>
      </c>
      <c r="H23" s="87">
        <v>2119790.6518363999</v>
      </c>
      <c r="I23" s="87">
        <v>1980715.744484684</v>
      </c>
      <c r="J23" s="87">
        <v>2128025.1464372021</v>
      </c>
      <c r="K23" s="87">
        <v>2086531.0401638958</v>
      </c>
      <c r="L23" s="87">
        <v>3032679.0794126047</v>
      </c>
      <c r="M23" s="87">
        <v>2858261.4525193493</v>
      </c>
      <c r="N23" s="87">
        <v>1878493.7445037998</v>
      </c>
      <c r="O23" s="87">
        <v>1927835.606105</v>
      </c>
      <c r="P23" s="87">
        <v>2067219.5427746</v>
      </c>
      <c r="Q23" s="87">
        <v>2109482.7678894466</v>
      </c>
      <c r="R23" s="87">
        <v>3250679.0219409349</v>
      </c>
      <c r="S23" s="87">
        <v>3058569.7217304502</v>
      </c>
      <c r="T23" s="87">
        <v>2835470.2774799</v>
      </c>
      <c r="U23" s="87">
        <v>2693421.287195825</v>
      </c>
      <c r="V23" s="87">
        <v>2895903.5414663446</v>
      </c>
      <c r="W23" s="87">
        <v>2838868.3484250503</v>
      </c>
      <c r="X23" s="87">
        <v>4139384.0339239398</v>
      </c>
      <c r="Y23" s="87">
        <v>3899640.515793005</v>
      </c>
      <c r="Z23" s="87">
        <v>2519795.9157495499</v>
      </c>
      <c r="AA23" s="87">
        <v>2584346.9323362503</v>
      </c>
      <c r="AB23" s="87">
        <v>2766694.6289148498</v>
      </c>
      <c r="AC23" s="87">
        <v>3197179.471518029</v>
      </c>
      <c r="AD23" s="87">
        <v>2945013.7950944044</v>
      </c>
      <c r="AE23" s="87">
        <v>2724757.1258451752</v>
      </c>
      <c r="AF23" s="87">
        <v>2481527.8918771474</v>
      </c>
      <c r="AG23" s="87">
        <v>2416063.5436224341</v>
      </c>
      <c r="AH23" s="87">
        <v>2606634.6399628385</v>
      </c>
      <c r="AI23" s="87">
        <v>2552954.5813965965</v>
      </c>
      <c r="AJ23" s="87">
        <v>3776966.5368457725</v>
      </c>
      <c r="AK23" s="87">
        <v>3551326.096130026</v>
      </c>
      <c r="AL23" s="87">
        <v>2206646.1184848612</v>
      </c>
      <c r="AM23" s="87">
        <v>2262855.6180982124</v>
      </c>
      <c r="AN23" s="87">
        <v>2421639.6825840706</v>
      </c>
      <c r="AO23" s="87">
        <v>2894488.5116924564</v>
      </c>
      <c r="AP23" s="87">
        <v>3349549.6119558094</v>
      </c>
      <c r="AQ23" s="87">
        <v>3056260.4018288096</v>
      </c>
      <c r="AR23" s="87">
        <v>2518349.2442185846</v>
      </c>
      <c r="AS23" s="87">
        <v>2451157.3195897108</v>
      </c>
      <c r="AT23" s="87">
        <v>2737127.9307287307</v>
      </c>
      <c r="AU23" s="87">
        <v>2750717.6087298291</v>
      </c>
      <c r="AV23" s="87">
        <v>3928606.6682333671</v>
      </c>
      <c r="AW23" s="87">
        <v>3609594.4122659685</v>
      </c>
      <c r="AX23" s="87">
        <v>2369899.8006471675</v>
      </c>
      <c r="AY23" s="87">
        <v>2378347.350511157</v>
      </c>
      <c r="AZ23" s="87">
        <v>2558020.2380029359</v>
      </c>
      <c r="BA23" s="87">
        <v>3059334.4192765434</v>
      </c>
      <c r="BB23" s="141">
        <v>3617127.7376526655</v>
      </c>
      <c r="BC23" s="141">
        <v>3291266.3133480605</v>
      </c>
      <c r="BD23" s="141">
        <v>2713918.8929851283</v>
      </c>
      <c r="BE23" s="141">
        <v>2586447.9428506391</v>
      </c>
      <c r="BF23" s="141">
        <v>2891906.9215635778</v>
      </c>
      <c r="BG23" s="141">
        <v>2906422.7109543802</v>
      </c>
      <c r="BH23" s="141">
        <v>4164582.7285870481</v>
      </c>
      <c r="BI23" s="141">
        <v>3823830.3781389082</v>
      </c>
      <c r="BJ23" s="141">
        <v>2545329.1288333675</v>
      </c>
      <c r="BK23" s="141">
        <v>2554922.7682904601</v>
      </c>
      <c r="BL23" s="141">
        <v>2758972.0998201687</v>
      </c>
      <c r="BM23" s="141">
        <v>3294681.7260849359</v>
      </c>
      <c r="BN23" s="102">
        <v>994523.42807353579</v>
      </c>
      <c r="BO23" s="102">
        <v>968095.34507203649</v>
      </c>
      <c r="BP23" s="102">
        <v>1237481.6857511073</v>
      </c>
      <c r="BQ23" s="102">
        <v>1277575.9107147646</v>
      </c>
      <c r="BR23" s="102">
        <v>1382278.7004408715</v>
      </c>
      <c r="BS23" s="102">
        <v>1381697.9115601361</v>
      </c>
      <c r="BT23" s="102">
        <v>2135324.2563010915</v>
      </c>
      <c r="BU23" s="102">
        <v>1989774.7608295078</v>
      </c>
      <c r="BV23" s="102">
        <v>1121888.5458494802</v>
      </c>
      <c r="BW23" s="102">
        <v>1131778.8935676962</v>
      </c>
      <c r="BX23" s="102">
        <v>1201906.1002238039</v>
      </c>
      <c r="BY23" s="102">
        <v>983097.36073395773</v>
      </c>
      <c r="BZ23" s="87">
        <v>2422221.8546055835</v>
      </c>
      <c r="CA23" s="87">
        <v>2288875.1914225663</v>
      </c>
      <c r="CB23" s="87">
        <v>2149607.02538141</v>
      </c>
      <c r="CC23" s="87">
        <v>2015050.2035443087</v>
      </c>
      <c r="CD23" s="87">
        <v>2015050.2035443087</v>
      </c>
      <c r="CE23" s="87">
        <v>2015050.2035443087</v>
      </c>
      <c r="CF23" s="87">
        <v>2964719.6290481715</v>
      </c>
      <c r="CG23" s="87">
        <v>2964719.6290481715</v>
      </c>
      <c r="CH23" s="87">
        <v>2149607.02538141</v>
      </c>
      <c r="CI23" s="87">
        <v>2149607.02538141</v>
      </c>
      <c r="CJ23" s="87">
        <v>2149607.02538141</v>
      </c>
      <c r="CK23" s="87">
        <v>2288875.1914225663</v>
      </c>
      <c r="CL23" s="87">
        <v>2454133.8362467764</v>
      </c>
      <c r="CM23" s="87">
        <v>2454133.8362467764</v>
      </c>
      <c r="CN23" s="87">
        <v>2254374.6730445675</v>
      </c>
      <c r="CO23" s="87">
        <v>2096768.9905475515</v>
      </c>
      <c r="CP23" s="87">
        <v>2096768.9905475515</v>
      </c>
      <c r="CQ23" s="87">
        <v>2096768.9905475515</v>
      </c>
      <c r="CR23" s="87">
        <v>3104018.3862837795</v>
      </c>
      <c r="CS23" s="87">
        <v>3104018.3862837795</v>
      </c>
      <c r="CT23" s="87">
        <v>2254374.6730445675</v>
      </c>
      <c r="CU23" s="87">
        <v>2254374.6730445675</v>
      </c>
      <c r="CV23" s="87">
        <v>2254374.6730445675</v>
      </c>
      <c r="CW23" s="87">
        <v>2454133.8362467764</v>
      </c>
      <c r="CX23" s="87">
        <v>2407839.9414887186</v>
      </c>
      <c r="CY23" s="87">
        <v>2407839.9414887186</v>
      </c>
      <c r="CZ23" s="87">
        <v>2218847.8292658748</v>
      </c>
      <c r="DA23" s="87">
        <v>2063696.7588119903</v>
      </c>
      <c r="DB23" s="87">
        <v>2063696.7588119903</v>
      </c>
      <c r="DC23" s="87">
        <v>2063696.7588119903</v>
      </c>
      <c r="DD23" s="87">
        <v>3077221.0280268313</v>
      </c>
      <c r="DE23" s="87">
        <v>3077221.0280268313</v>
      </c>
      <c r="DF23" s="87">
        <v>2218847.8292658748</v>
      </c>
      <c r="DG23" s="87">
        <v>2218847.8292658748</v>
      </c>
      <c r="DH23" s="87">
        <v>2218847.8292658748</v>
      </c>
      <c r="DI23" s="87">
        <v>2407839.9414887186</v>
      </c>
      <c r="DJ23" s="87">
        <v>2401476.4537995066</v>
      </c>
      <c r="DK23" s="87">
        <v>2401476.4537995066</v>
      </c>
      <c r="DL23" s="87">
        <v>2224422.4512747061</v>
      </c>
      <c r="DM23" s="87">
        <v>2072163.0800206601</v>
      </c>
      <c r="DN23" s="87">
        <v>2072163.0800206601</v>
      </c>
      <c r="DO23" s="87">
        <v>2072163.0800206601</v>
      </c>
      <c r="DP23" s="87">
        <v>3090938.9729337632</v>
      </c>
      <c r="DQ23" s="87">
        <v>3090938.9729337632</v>
      </c>
      <c r="DR23" s="87">
        <v>2224422.4512747061</v>
      </c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</row>
    <row r="24" spans="1:134" s="79" customFormat="1" ht="15.75" thickBot="1" x14ac:dyDescent="0.3">
      <c r="A24" s="5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</row>
    <row r="25" spans="1:134" s="79" customFormat="1" ht="15.75" thickBot="1" x14ac:dyDescent="0.3">
      <c r="A25" s="5" t="s">
        <v>122</v>
      </c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</row>
    <row r="28" spans="1:134" x14ac:dyDescent="0.25"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</row>
    <row r="29" spans="1:134" x14ac:dyDescent="0.25"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zoomScaleNormal="100" workbookViewId="0">
      <pane xSplit="2" topLeftCell="C1" activePane="topRight" state="frozen"/>
      <selection pane="topRight" activeCell="H4" sqref="H4"/>
    </sheetView>
  </sheetViews>
  <sheetFormatPr defaultRowHeight="15" x14ac:dyDescent="0.25"/>
  <cols>
    <col min="2" max="2" width="32.5703125" bestFit="1" customWidth="1"/>
    <col min="3" max="3" width="14" style="3" customWidth="1"/>
    <col min="4" max="4" width="12.28515625" style="3" customWidth="1"/>
    <col min="5" max="5" width="11.28515625" style="3" customWidth="1"/>
    <col min="6" max="6" width="11.42578125" style="3" bestFit="1" customWidth="1"/>
    <col min="7" max="12" width="11.42578125" style="113" bestFit="1" customWidth="1"/>
  </cols>
  <sheetData>
    <row r="1" spans="1:16" ht="18.75" x14ac:dyDescent="0.3">
      <c r="A1" s="147" t="s">
        <v>126</v>
      </c>
    </row>
    <row r="2" spans="1:16" ht="15.75" x14ac:dyDescent="0.25">
      <c r="A2" s="148" t="s">
        <v>134</v>
      </c>
    </row>
    <row r="3" spans="1:16" ht="21" x14ac:dyDescent="0.35">
      <c r="A3" s="65" t="s">
        <v>127</v>
      </c>
    </row>
    <row r="4" spans="1:16" ht="15.75" x14ac:dyDescent="0.25">
      <c r="A4" s="66" t="s">
        <v>132</v>
      </c>
    </row>
    <row r="5" spans="1:16" ht="18.75" x14ac:dyDescent="0.3">
      <c r="A5" s="12"/>
    </row>
    <row r="7" spans="1:16" x14ac:dyDescent="0.25">
      <c r="B7" s="1" t="s">
        <v>18</v>
      </c>
      <c r="C7" s="4">
        <v>2019</v>
      </c>
      <c r="D7" s="4">
        <v>2020</v>
      </c>
      <c r="E7" s="4">
        <v>2021</v>
      </c>
      <c r="F7" s="4">
        <v>2022</v>
      </c>
      <c r="G7" s="105">
        <v>2023</v>
      </c>
      <c r="H7" s="105">
        <v>2024</v>
      </c>
      <c r="I7" s="105">
        <v>2025</v>
      </c>
      <c r="J7" s="105">
        <v>2026</v>
      </c>
      <c r="K7" s="105">
        <v>2027</v>
      </c>
      <c r="L7" s="105">
        <v>2028</v>
      </c>
      <c r="M7" s="37"/>
      <c r="N7" s="37"/>
      <c r="O7" s="37"/>
      <c r="P7" s="37"/>
    </row>
    <row r="8" spans="1:16" x14ac:dyDescent="0.25">
      <c r="A8" s="8" t="s">
        <v>10</v>
      </c>
      <c r="B8" s="5" t="s">
        <v>43</v>
      </c>
      <c r="M8" s="37"/>
      <c r="N8" s="37"/>
      <c r="O8" s="37"/>
      <c r="P8" s="37"/>
    </row>
    <row r="9" spans="1:16" x14ac:dyDescent="0.25">
      <c r="A9" s="1" t="s">
        <v>3</v>
      </c>
      <c r="B9" s="1" t="s">
        <v>44</v>
      </c>
      <c r="C9" s="55">
        <v>321.10000000000002</v>
      </c>
      <c r="D9" s="55">
        <v>318.10000000000002</v>
      </c>
      <c r="E9" s="55">
        <v>314.89999999999998</v>
      </c>
      <c r="F9" s="55">
        <v>323.8</v>
      </c>
      <c r="G9" s="127">
        <v>330.5</v>
      </c>
      <c r="H9" s="127">
        <v>321</v>
      </c>
      <c r="I9" s="114">
        <f t="shared" ref="I9:L9" si="0">H9</f>
        <v>321</v>
      </c>
      <c r="J9" s="114">
        <f t="shared" si="0"/>
        <v>321</v>
      </c>
      <c r="K9" s="114">
        <f t="shared" si="0"/>
        <v>321</v>
      </c>
      <c r="L9" s="114">
        <f t="shared" si="0"/>
        <v>321</v>
      </c>
      <c r="M9" s="37"/>
      <c r="N9" s="38"/>
      <c r="O9" s="38"/>
      <c r="P9" s="37"/>
    </row>
    <row r="10" spans="1:16" x14ac:dyDescent="0.25">
      <c r="A10" s="1" t="s">
        <v>4</v>
      </c>
      <c r="B10" s="7" t="s">
        <v>45</v>
      </c>
      <c r="C10" s="56">
        <f>C9*5.5%</f>
        <v>17.660500000000003</v>
      </c>
      <c r="D10" s="56">
        <f t="shared" ref="D10:L10" si="1">D9*5.5%</f>
        <v>17.4955</v>
      </c>
      <c r="E10" s="56">
        <f t="shared" si="1"/>
        <v>17.319499999999998</v>
      </c>
      <c r="F10" s="56">
        <f t="shared" si="1"/>
        <v>17.809000000000001</v>
      </c>
      <c r="G10" s="115">
        <f t="shared" si="1"/>
        <v>18.177499999999998</v>
      </c>
      <c r="H10" s="115">
        <f t="shared" si="1"/>
        <v>17.655000000000001</v>
      </c>
      <c r="I10" s="115">
        <f t="shared" si="1"/>
        <v>17.655000000000001</v>
      </c>
      <c r="J10" s="115">
        <f t="shared" si="1"/>
        <v>17.655000000000001</v>
      </c>
      <c r="K10" s="115">
        <f t="shared" si="1"/>
        <v>17.655000000000001</v>
      </c>
      <c r="L10" s="115">
        <f t="shared" si="1"/>
        <v>17.655000000000001</v>
      </c>
      <c r="M10" s="37"/>
      <c r="N10" s="16"/>
      <c r="O10" s="16"/>
      <c r="P10" s="37"/>
    </row>
    <row r="11" spans="1:16" x14ac:dyDescent="0.25">
      <c r="A11" s="1" t="s">
        <v>5</v>
      </c>
      <c r="B11" s="7" t="s">
        <v>46</v>
      </c>
      <c r="C11" s="56">
        <f>C9-C10</f>
        <v>303.43950000000001</v>
      </c>
      <c r="D11" s="56">
        <f t="shared" ref="D11:L11" si="2">D9-D10</f>
        <v>300.60450000000003</v>
      </c>
      <c r="E11" s="56">
        <f t="shared" si="2"/>
        <v>297.58049999999997</v>
      </c>
      <c r="F11" s="56">
        <f t="shared" si="2"/>
        <v>305.99099999999999</v>
      </c>
      <c r="G11" s="115">
        <f t="shared" si="2"/>
        <v>312.32249999999999</v>
      </c>
      <c r="H11" s="115">
        <f t="shared" si="2"/>
        <v>303.34500000000003</v>
      </c>
      <c r="I11" s="115">
        <f t="shared" si="2"/>
        <v>303.34500000000003</v>
      </c>
      <c r="J11" s="115">
        <f t="shared" si="2"/>
        <v>303.34500000000003</v>
      </c>
      <c r="K11" s="115">
        <f t="shared" si="2"/>
        <v>303.34500000000003</v>
      </c>
      <c r="L11" s="115">
        <f t="shared" si="2"/>
        <v>303.34500000000003</v>
      </c>
      <c r="M11" s="37"/>
      <c r="N11" s="16"/>
      <c r="O11" s="16"/>
      <c r="P11" s="37"/>
    </row>
    <row r="12" spans="1:16" x14ac:dyDescent="0.25">
      <c r="M12" s="37"/>
      <c r="N12" s="37"/>
      <c r="O12" s="37"/>
      <c r="P12" s="37"/>
    </row>
    <row r="13" spans="1:16" x14ac:dyDescent="0.25">
      <c r="A13" s="8" t="s">
        <v>7</v>
      </c>
      <c r="B13" s="5" t="s">
        <v>50</v>
      </c>
      <c r="M13" s="37"/>
      <c r="N13" s="37"/>
      <c r="O13" s="37"/>
      <c r="P13" s="37"/>
    </row>
    <row r="14" spans="1:16" x14ac:dyDescent="0.25">
      <c r="A14" s="1" t="s">
        <v>47</v>
      </c>
      <c r="B14" s="15" t="s">
        <v>51</v>
      </c>
      <c r="C14" s="57">
        <v>535</v>
      </c>
      <c r="D14" s="57">
        <v>532.1</v>
      </c>
      <c r="E14" s="57">
        <v>532.70000000000005</v>
      </c>
      <c r="F14" s="57">
        <v>537.70000000000005</v>
      </c>
      <c r="G14" s="128">
        <v>550.79999999999995</v>
      </c>
      <c r="H14" s="128">
        <v>539.5</v>
      </c>
      <c r="I14" s="116">
        <f t="shared" ref="I14:L14" si="3">H14</f>
        <v>539.5</v>
      </c>
      <c r="J14" s="116">
        <f t="shared" si="3"/>
        <v>539.5</v>
      </c>
      <c r="K14" s="116">
        <f t="shared" si="3"/>
        <v>539.5</v>
      </c>
      <c r="L14" s="116">
        <f t="shared" si="3"/>
        <v>539.5</v>
      </c>
      <c r="M14" s="37"/>
      <c r="N14" s="39"/>
      <c r="O14" s="39"/>
      <c r="P14" s="37"/>
    </row>
    <row r="15" spans="1:16" x14ac:dyDescent="0.25">
      <c r="A15" s="1" t="s">
        <v>48</v>
      </c>
      <c r="B15" s="15" t="s">
        <v>53</v>
      </c>
      <c r="C15" s="58">
        <v>5.5399999999999998E-2</v>
      </c>
      <c r="D15" s="58">
        <v>5.5399999999999998E-2</v>
      </c>
      <c r="E15" s="58">
        <v>5.5399999999999998E-2</v>
      </c>
      <c r="F15" s="58">
        <v>5.5399999999999998E-2</v>
      </c>
      <c r="G15" s="58">
        <v>5.5399999999999998E-2</v>
      </c>
      <c r="H15" s="58">
        <v>5.5399999999999998E-2</v>
      </c>
      <c r="I15" s="58">
        <v>5.5399999999999998E-2</v>
      </c>
      <c r="J15" s="58">
        <v>5.5399999999999998E-2</v>
      </c>
      <c r="K15" s="58">
        <v>5.5399999999999998E-2</v>
      </c>
      <c r="L15" s="58">
        <v>5.5399999999999998E-2</v>
      </c>
      <c r="M15" s="37"/>
      <c r="N15" s="17"/>
      <c r="O15" s="17"/>
      <c r="P15" s="37"/>
    </row>
    <row r="16" spans="1:16" x14ac:dyDescent="0.25">
      <c r="A16" s="1" t="s">
        <v>49</v>
      </c>
      <c r="B16" s="18" t="s">
        <v>52</v>
      </c>
      <c r="C16" s="56">
        <f>C14*C15</f>
        <v>29.638999999999999</v>
      </c>
      <c r="D16" s="56">
        <f t="shared" ref="D16:L16" si="4">D14*D15</f>
        <v>29.478339999999999</v>
      </c>
      <c r="E16" s="56">
        <f t="shared" si="4"/>
        <v>29.511580000000002</v>
      </c>
      <c r="F16" s="56">
        <f t="shared" si="4"/>
        <v>29.78858</v>
      </c>
      <c r="G16" s="115">
        <f t="shared" si="4"/>
        <v>30.514319999999998</v>
      </c>
      <c r="H16" s="115">
        <f t="shared" si="4"/>
        <v>29.888299999999997</v>
      </c>
      <c r="I16" s="115">
        <f t="shared" si="4"/>
        <v>29.888299999999997</v>
      </c>
      <c r="J16" s="115">
        <f t="shared" si="4"/>
        <v>29.888299999999997</v>
      </c>
      <c r="K16" s="115">
        <f t="shared" si="4"/>
        <v>29.888299999999997</v>
      </c>
      <c r="L16" s="115">
        <f t="shared" si="4"/>
        <v>29.888299999999997</v>
      </c>
      <c r="M16" s="37"/>
      <c r="N16" s="14"/>
      <c r="O16" s="14"/>
    </row>
    <row r="17" spans="1:15" x14ac:dyDescent="0.25">
      <c r="M17" s="37"/>
    </row>
    <row r="18" spans="1:15" x14ac:dyDescent="0.25">
      <c r="A18" s="8" t="s">
        <v>12</v>
      </c>
      <c r="B18" s="9" t="s">
        <v>55</v>
      </c>
      <c r="M18" s="37"/>
    </row>
    <row r="19" spans="1:15" x14ac:dyDescent="0.25">
      <c r="A19" s="1" t="s">
        <v>54</v>
      </c>
      <c r="B19" s="19" t="s">
        <v>37</v>
      </c>
      <c r="C19" s="59">
        <f>'Att. #2'!C41</f>
        <v>231.3</v>
      </c>
      <c r="D19" s="60">
        <f>'Att. #2'!D41</f>
        <v>177.4</v>
      </c>
      <c r="E19" s="60">
        <f>'Att. #2'!E41</f>
        <v>183.2</v>
      </c>
      <c r="F19" s="60">
        <f>'Att. #2'!F41</f>
        <v>179.5</v>
      </c>
      <c r="G19" s="117">
        <f>'Att. #2'!G41</f>
        <v>171.6</v>
      </c>
      <c r="H19" s="146">
        <f>'Att. #2'!H41</f>
        <v>266.28744038787863</v>
      </c>
      <c r="I19" s="117">
        <f>'Att. #2'!I41</f>
        <v>208.00172901988978</v>
      </c>
      <c r="J19" s="117">
        <f>'Att. #2'!J41</f>
        <v>200.94719942761108</v>
      </c>
      <c r="K19" s="117">
        <f>'Att. #2'!K41</f>
        <v>204.25435580713113</v>
      </c>
      <c r="L19" s="117">
        <f>'Att. #2'!L41</f>
        <v>207.62765531424151</v>
      </c>
      <c r="M19" s="37"/>
      <c r="N19" s="16"/>
      <c r="O19" s="16"/>
    </row>
    <row r="20" spans="1:15" x14ac:dyDescent="0.25">
      <c r="B20" s="19" t="s">
        <v>27</v>
      </c>
      <c r="C20" s="59">
        <f>'Att. #2'!C42</f>
        <v>195.8</v>
      </c>
      <c r="D20" s="60">
        <f>'Att. #2'!D42</f>
        <v>158.4</v>
      </c>
      <c r="E20" s="60">
        <f>'Att. #2'!E42</f>
        <v>186.7</v>
      </c>
      <c r="F20" s="60">
        <f>'Att. #2'!F42</f>
        <v>178.1</v>
      </c>
      <c r="G20" s="117">
        <f>'Att. #2'!G42</f>
        <v>173.8</v>
      </c>
      <c r="H20" s="146">
        <f>'Att. #2'!H42</f>
        <v>249.42302489293678</v>
      </c>
      <c r="I20" s="117">
        <f>'Att. #2'!I42</f>
        <v>195.57008648800837</v>
      </c>
      <c r="J20" s="117">
        <f>'Att. #2'!J42</f>
        <v>189.34124776171114</v>
      </c>
      <c r="K20" s="117">
        <f>'Att. #2'!K42</f>
        <v>192.6484041412312</v>
      </c>
      <c r="L20" s="117">
        <f>'Att. #2'!L42</f>
        <v>196.02170364834157</v>
      </c>
      <c r="M20" s="37"/>
      <c r="N20" s="16"/>
      <c r="O20" s="16"/>
    </row>
    <row r="21" spans="1:15" x14ac:dyDescent="0.25">
      <c r="B21" s="22" t="s">
        <v>38</v>
      </c>
      <c r="C21" s="59">
        <f>'Att. #2'!C43</f>
        <v>155.30000000000001</v>
      </c>
      <c r="D21" s="60">
        <f>'Att. #2'!D43</f>
        <v>127.3</v>
      </c>
      <c r="E21" s="60">
        <f>'Att. #2'!E43</f>
        <v>149.1</v>
      </c>
      <c r="F21" s="60">
        <f>'Att. #2'!F43</f>
        <v>148.5</v>
      </c>
      <c r="G21" s="117">
        <f>'Att. #2'!G43</f>
        <v>143.80000000000001</v>
      </c>
      <c r="H21" s="146">
        <f>'Att. #2'!H43</f>
        <v>205.90439296697974</v>
      </c>
      <c r="I21" s="117">
        <f>'Att. #2'!I43</f>
        <v>163.49022722800129</v>
      </c>
      <c r="J21" s="117">
        <f>'Att. #2'!J43</f>
        <v>159.39208416038539</v>
      </c>
      <c r="K21" s="117">
        <f>'Att. #2'!K43</f>
        <v>162.69924053990542</v>
      </c>
      <c r="L21" s="117">
        <f>'Att. #2'!L43</f>
        <v>166.07254004701582</v>
      </c>
      <c r="M21" s="37"/>
      <c r="N21" s="16"/>
      <c r="O21" s="16"/>
    </row>
    <row r="22" spans="1:15" x14ac:dyDescent="0.25">
      <c r="B22" s="21" t="s">
        <v>28</v>
      </c>
      <c r="C22" s="59">
        <f>'Att. #2'!C44</f>
        <v>133.4</v>
      </c>
      <c r="D22" s="60">
        <f>'Att. #2'!D44</f>
        <v>103</v>
      </c>
      <c r="E22" s="60">
        <f>'Att. #2'!E44</f>
        <v>117.5</v>
      </c>
      <c r="F22" s="60">
        <f>'Att. #2'!F44</f>
        <v>119.6</v>
      </c>
      <c r="G22" s="117">
        <f>'Att. #2'!G44</f>
        <v>118.5</v>
      </c>
      <c r="H22" s="146">
        <f>'Att. #2'!H44</f>
        <v>185.21040162157288</v>
      </c>
      <c r="I22" s="117">
        <f>'Att. #2'!I44</f>
        <v>148.23560408134642</v>
      </c>
      <c r="J22" s="117">
        <f>'Att. #2'!J44</f>
        <v>145.15064997599998</v>
      </c>
      <c r="K22" s="117">
        <f>'Att. #2'!K44</f>
        <v>148.45780635552003</v>
      </c>
      <c r="L22" s="117">
        <f>'Att. #2'!L44</f>
        <v>151.83110586263047</v>
      </c>
      <c r="M22" s="37"/>
      <c r="N22" s="16"/>
      <c r="O22" s="16"/>
    </row>
    <row r="23" spans="1:15" x14ac:dyDescent="0.25">
      <c r="B23" s="21" t="s">
        <v>29</v>
      </c>
      <c r="C23" s="59">
        <f>'Att. #2'!C45</f>
        <v>136.80000000000001</v>
      </c>
      <c r="D23" s="60">
        <f>'Att. #2'!D45</f>
        <v>103.2</v>
      </c>
      <c r="E23" s="60">
        <f>'Att. #2'!E45</f>
        <v>116.6</v>
      </c>
      <c r="F23" s="60">
        <f>'Att. #2'!F45</f>
        <v>118.6</v>
      </c>
      <c r="G23" s="117">
        <f>'Att. #2'!G45</f>
        <v>116.7</v>
      </c>
      <c r="H23" s="146">
        <f>'Att. #2'!H45</f>
        <v>177.33481273591551</v>
      </c>
      <c r="I23" s="117">
        <f>'Att. #2'!I45</f>
        <v>142.43009568504797</v>
      </c>
      <c r="J23" s="117">
        <f>'Att. #2'!J45</f>
        <v>139.73073465341719</v>
      </c>
      <c r="K23" s="117">
        <f>'Att. #2'!K45</f>
        <v>143.03789103293724</v>
      </c>
      <c r="L23" s="117">
        <f>'Att. #2'!L45</f>
        <v>146.41119054004764</v>
      </c>
      <c r="M23" s="37"/>
      <c r="N23" s="16"/>
      <c r="O23" s="16"/>
    </row>
    <row r="24" spans="1:15" x14ac:dyDescent="0.25">
      <c r="B24" s="21" t="s">
        <v>30</v>
      </c>
      <c r="C24" s="59">
        <f>'Att. #2'!C46</f>
        <v>155.30000000000001</v>
      </c>
      <c r="D24" s="60">
        <f>'Att. #2'!D46</f>
        <v>111.9</v>
      </c>
      <c r="E24" s="60">
        <f>'Att. #2'!E46</f>
        <v>125.9</v>
      </c>
      <c r="F24" s="60">
        <f>'Att. #2'!F46</f>
        <v>127.3</v>
      </c>
      <c r="G24" s="117">
        <f>'Att. #2'!G46</f>
        <v>128.19999999999999</v>
      </c>
      <c r="H24" s="146">
        <f>'Att. #2'!H46</f>
        <v>187.82845440263688</v>
      </c>
      <c r="I24" s="117">
        <f>'Att. #2'!I46</f>
        <v>150.16550768894831</v>
      </c>
      <c r="J24" s="117">
        <f>'Att. #2'!J46</f>
        <v>146.9523723093306</v>
      </c>
      <c r="K24" s="117">
        <f>'Att. #2'!K46</f>
        <v>150.25952868885065</v>
      </c>
      <c r="L24" s="117">
        <f>'Att. #2'!L46</f>
        <v>153.63282819596108</v>
      </c>
      <c r="M24" s="37"/>
      <c r="N24" s="16"/>
      <c r="O24" s="16"/>
    </row>
    <row r="25" spans="1:15" x14ac:dyDescent="0.25">
      <c r="B25" s="21" t="s">
        <v>31</v>
      </c>
      <c r="C25" s="59">
        <f>'Att. #2'!C47</f>
        <v>172.2</v>
      </c>
      <c r="D25" s="60">
        <f>'Att. #2'!D47</f>
        <v>127.1</v>
      </c>
      <c r="E25" s="60">
        <f>'Att. #2'!E47</f>
        <v>142.5</v>
      </c>
      <c r="F25" s="60">
        <f>'Att. #2'!F47</f>
        <v>141.30000000000001</v>
      </c>
      <c r="G25" s="117">
        <f>'Att. #2'!G47</f>
        <v>137.1</v>
      </c>
      <c r="H25" s="146">
        <f>'Att. #2'!H47</f>
        <v>206.73247768470515</v>
      </c>
      <c r="I25" s="117">
        <f>'Att. #2'!I47</f>
        <v>164.10065177547307</v>
      </c>
      <c r="J25" s="117">
        <f>'Att. #2'!J47</f>
        <v>159.96196523406232</v>
      </c>
      <c r="K25" s="117">
        <f>'Att. #2'!K47</f>
        <v>163.26912161358237</v>
      </c>
      <c r="L25" s="117">
        <f>'Att. #2'!L47</f>
        <v>166.64242112069275</v>
      </c>
      <c r="M25" s="37"/>
      <c r="N25" s="16"/>
      <c r="O25" s="16"/>
    </row>
    <row r="26" spans="1:15" x14ac:dyDescent="0.25">
      <c r="B26" s="21" t="s">
        <v>32</v>
      </c>
      <c r="C26" s="59">
        <f>'Att. #2'!C48</f>
        <v>167.1</v>
      </c>
      <c r="D26" s="60">
        <f>'Att. #2'!D48</f>
        <v>124</v>
      </c>
      <c r="E26" s="60">
        <f>'Att. #2'!E48</f>
        <v>138</v>
      </c>
      <c r="F26" s="60">
        <f>'Att. #2'!F48</f>
        <v>138</v>
      </c>
      <c r="G26" s="117">
        <f>'Att. #2'!G48</f>
        <v>133.19999999999999</v>
      </c>
      <c r="H26" s="146">
        <f>'Att. #2'!H48</f>
        <v>201.57001985694927</v>
      </c>
      <c r="I26" s="117">
        <f>'Att. #2'!I48</f>
        <v>160.2951341564472</v>
      </c>
      <c r="J26" s="117">
        <f>'Att. #2'!J48</f>
        <v>156.4092043308367</v>
      </c>
      <c r="K26" s="117">
        <f>'Att. #2'!K48</f>
        <v>159.71636071035675</v>
      </c>
      <c r="L26" s="117">
        <f>'Att. #2'!L48</f>
        <v>163.08966021746716</v>
      </c>
      <c r="M26" s="37"/>
      <c r="N26" s="16"/>
      <c r="O26" s="16"/>
    </row>
    <row r="27" spans="1:15" x14ac:dyDescent="0.25">
      <c r="B27" s="22" t="s">
        <v>33</v>
      </c>
      <c r="C27" s="59">
        <f>'Att. #2'!C49</f>
        <v>140.1</v>
      </c>
      <c r="D27" s="60">
        <f>'Att. #2'!D49</f>
        <v>111.1</v>
      </c>
      <c r="E27" s="60">
        <f>'Att. #2'!E49</f>
        <v>125.9</v>
      </c>
      <c r="F27" s="60">
        <f>'Att. #2'!F49</f>
        <v>126.7</v>
      </c>
      <c r="G27" s="117">
        <f>'Att. #2'!G49</f>
        <v>123.1</v>
      </c>
      <c r="H27" s="146">
        <f>'Att. #2'!H49</f>
        <v>185.49960105725714</v>
      </c>
      <c r="I27" s="117">
        <f>'Att. #2'!I49</f>
        <v>148.44878810814691</v>
      </c>
      <c r="J27" s="117">
        <f>'Att. #2'!J49</f>
        <v>145.34967464266356</v>
      </c>
      <c r="K27" s="117">
        <f>'Att. #2'!K49</f>
        <v>148.65683102218361</v>
      </c>
      <c r="L27" s="117">
        <f>'Att. #2'!L49</f>
        <v>152.03013052929401</v>
      </c>
      <c r="M27" s="37"/>
      <c r="N27" s="16"/>
      <c r="O27" s="16"/>
    </row>
    <row r="28" spans="1:15" x14ac:dyDescent="0.25">
      <c r="B28" s="22" t="s">
        <v>34</v>
      </c>
      <c r="C28" s="59">
        <f>'Att. #2'!C50</f>
        <v>143.5</v>
      </c>
      <c r="D28" s="60">
        <f>'Att. #2'!D50</f>
        <v>118.2</v>
      </c>
      <c r="E28" s="60">
        <f>'Att. #2'!E50</f>
        <v>138.5</v>
      </c>
      <c r="F28" s="60">
        <f>'Att. #2'!F50</f>
        <v>137.4</v>
      </c>
      <c r="G28" s="117">
        <f>'Att. #2'!G50</f>
        <v>131.30000000000001</v>
      </c>
      <c r="H28" s="146">
        <f>'Att. #2'!H50</f>
        <v>187.23390811874333</v>
      </c>
      <c r="I28" s="117">
        <f>'Att. #2'!I50</f>
        <v>149.7272365331979</v>
      </c>
      <c r="J28" s="117">
        <f>'Att. #2'!J50</f>
        <v>146.54321045986842</v>
      </c>
      <c r="K28" s="117">
        <f>'Att. #2'!K50</f>
        <v>149.85036683938847</v>
      </c>
      <c r="L28" s="117">
        <f>'Att. #2'!L50</f>
        <v>153.2236663464989</v>
      </c>
      <c r="M28" s="37"/>
      <c r="N28" s="16"/>
      <c r="O28" s="16"/>
    </row>
    <row r="29" spans="1:15" x14ac:dyDescent="0.25">
      <c r="B29" s="22" t="s">
        <v>35</v>
      </c>
      <c r="C29" s="59">
        <f>'Att. #2'!C51</f>
        <v>180.7</v>
      </c>
      <c r="D29" s="60">
        <f>'Att. #2'!D51</f>
        <v>146.1</v>
      </c>
      <c r="E29" s="60">
        <f>'Att. #2'!E51</f>
        <v>170.1</v>
      </c>
      <c r="F29" s="60">
        <f>'Att. #2'!F51</f>
        <v>165.8</v>
      </c>
      <c r="G29" s="117">
        <f>'Att. #2'!G51</f>
        <v>153.69999999999999</v>
      </c>
      <c r="H29" s="146">
        <f>'Att. #2'!H51</f>
        <v>236.61977306019486</v>
      </c>
      <c r="I29" s="117">
        <f>'Att. #2'!I51</f>
        <v>186.13214005707272</v>
      </c>
      <c r="J29" s="117">
        <f>'Att. #2'!J51</f>
        <v>180.53015543647075</v>
      </c>
      <c r="K29" s="117">
        <f>'Att. #2'!K51</f>
        <v>183.8373118159908</v>
      </c>
      <c r="L29" s="117">
        <f>'Att. #2'!L51</f>
        <v>187.21061132310118</v>
      </c>
      <c r="M29" s="37"/>
      <c r="N29" s="16"/>
      <c r="O29" s="16"/>
    </row>
    <row r="30" spans="1:15" x14ac:dyDescent="0.25">
      <c r="B30" s="19" t="s">
        <v>36</v>
      </c>
      <c r="C30" s="59">
        <f>'Att. #2'!C52</f>
        <v>238.08</v>
      </c>
      <c r="D30" s="60">
        <f>'Att. #2'!D52</f>
        <v>186.1</v>
      </c>
      <c r="E30" s="60">
        <f>'Att. #2'!E52</f>
        <v>195.5</v>
      </c>
      <c r="F30" s="60">
        <f>'Att. #2'!F52</f>
        <v>188</v>
      </c>
      <c r="G30" s="117">
        <f>'Att. #2'!G52</f>
        <v>181.5</v>
      </c>
      <c r="H30" s="146">
        <f>'Att. #2'!H52</f>
        <v>285.76363115729964</v>
      </c>
      <c r="I30" s="117">
        <f>'Att. #2'!I52</f>
        <v>222.35864768100726</v>
      </c>
      <c r="J30" s="117">
        <f>'Att. #2'!J52</f>
        <v>214.35055329857937</v>
      </c>
      <c r="K30" s="117">
        <f>'Att. #2'!K52</f>
        <v>217.65770967809939</v>
      </c>
      <c r="L30" s="117">
        <f>'Att. #2'!L52</f>
        <v>221.03100918520983</v>
      </c>
      <c r="M30" s="37"/>
      <c r="N30" s="16"/>
      <c r="O30" s="16"/>
    </row>
    <row r="31" spans="1:15" x14ac:dyDescent="0.25">
      <c r="M31" s="37"/>
    </row>
    <row r="32" spans="1:15" x14ac:dyDescent="0.25">
      <c r="A32" s="1" t="s">
        <v>56</v>
      </c>
      <c r="B32" s="7" t="s">
        <v>73</v>
      </c>
      <c r="C32" s="60">
        <f>MAX(C19:C20,C30)</f>
        <v>238.08</v>
      </c>
      <c r="D32" s="60">
        <f t="shared" ref="D32:L32" si="5">MAX(D19:D20,D30)</f>
        <v>186.1</v>
      </c>
      <c r="E32" s="60">
        <f t="shared" si="5"/>
        <v>195.5</v>
      </c>
      <c r="F32" s="60">
        <f t="shared" si="5"/>
        <v>188</v>
      </c>
      <c r="G32" s="117">
        <f t="shared" si="5"/>
        <v>181.5</v>
      </c>
      <c r="H32" s="117">
        <f t="shared" si="5"/>
        <v>285.76363115729964</v>
      </c>
      <c r="I32" s="117">
        <f t="shared" si="5"/>
        <v>222.35864768100726</v>
      </c>
      <c r="J32" s="117">
        <f t="shared" si="5"/>
        <v>214.35055329857937</v>
      </c>
      <c r="K32" s="117">
        <f t="shared" si="5"/>
        <v>217.65770967809939</v>
      </c>
      <c r="L32" s="117">
        <f t="shared" si="5"/>
        <v>221.03100918520983</v>
      </c>
      <c r="M32" s="37"/>
      <c r="N32" s="16"/>
      <c r="O32" s="16"/>
    </row>
    <row r="33" spans="1:15" x14ac:dyDescent="0.25">
      <c r="A33" s="1" t="s">
        <v>57</v>
      </c>
      <c r="B33" s="7" t="s">
        <v>74</v>
      </c>
      <c r="C33" s="60">
        <f>MAX(C21,C27:C29)</f>
        <v>180.7</v>
      </c>
      <c r="D33" s="60">
        <f t="shared" ref="D33:L33" si="6">MAX(D21,D27:D29)</f>
        <v>146.1</v>
      </c>
      <c r="E33" s="60">
        <f t="shared" si="6"/>
        <v>170.1</v>
      </c>
      <c r="F33" s="60">
        <f t="shared" si="6"/>
        <v>165.8</v>
      </c>
      <c r="G33" s="117">
        <f t="shared" si="6"/>
        <v>153.69999999999999</v>
      </c>
      <c r="H33" s="117">
        <f t="shared" si="6"/>
        <v>236.61977306019486</v>
      </c>
      <c r="I33" s="117">
        <f t="shared" si="6"/>
        <v>186.13214005707272</v>
      </c>
      <c r="J33" s="117">
        <f t="shared" si="6"/>
        <v>180.53015543647075</v>
      </c>
      <c r="K33" s="117">
        <f t="shared" si="6"/>
        <v>183.8373118159908</v>
      </c>
      <c r="L33" s="117">
        <f t="shared" si="6"/>
        <v>187.21061132310118</v>
      </c>
      <c r="M33" s="37"/>
      <c r="N33" s="16"/>
      <c r="O33" s="16"/>
    </row>
    <row r="34" spans="1:15" x14ac:dyDescent="0.25">
      <c r="A34" s="1" t="s">
        <v>58</v>
      </c>
      <c r="B34" s="7" t="s">
        <v>75</v>
      </c>
      <c r="C34" s="60">
        <f>MAX(C22:C26)</f>
        <v>172.2</v>
      </c>
      <c r="D34" s="60">
        <f t="shared" ref="D34:L34" si="7">MAX(D22:D26)</f>
        <v>127.1</v>
      </c>
      <c r="E34" s="60">
        <f t="shared" si="7"/>
        <v>142.5</v>
      </c>
      <c r="F34" s="60">
        <f t="shared" si="7"/>
        <v>141.30000000000001</v>
      </c>
      <c r="G34" s="117">
        <f t="shared" si="7"/>
        <v>137.1</v>
      </c>
      <c r="H34" s="117">
        <f t="shared" si="7"/>
        <v>206.73247768470515</v>
      </c>
      <c r="I34" s="117">
        <f t="shared" si="7"/>
        <v>164.10065177547307</v>
      </c>
      <c r="J34" s="117">
        <f t="shared" si="7"/>
        <v>159.96196523406232</v>
      </c>
      <c r="K34" s="117">
        <f t="shared" si="7"/>
        <v>163.26912161358237</v>
      </c>
      <c r="L34" s="117">
        <f t="shared" si="7"/>
        <v>166.64242112069275</v>
      </c>
      <c r="M34" s="37"/>
      <c r="N34" s="16"/>
      <c r="O34" s="16"/>
    </row>
    <row r="35" spans="1:15" x14ac:dyDescent="0.25">
      <c r="M35" s="37"/>
    </row>
    <row r="36" spans="1:15" x14ac:dyDescent="0.25">
      <c r="A36" s="8" t="s">
        <v>14</v>
      </c>
      <c r="B36" s="5" t="s">
        <v>59</v>
      </c>
      <c r="M36" s="37"/>
    </row>
    <row r="37" spans="1:15" x14ac:dyDescent="0.25">
      <c r="A37" s="1" t="s">
        <v>16</v>
      </c>
      <c r="B37" s="7" t="s">
        <v>61</v>
      </c>
      <c r="C37" s="60">
        <f>C32-C$16</f>
        <v>208.441</v>
      </c>
      <c r="D37" s="60">
        <f t="shared" ref="D37:L37" si="8">D32-D$16</f>
        <v>156.62165999999999</v>
      </c>
      <c r="E37" s="60">
        <f t="shared" si="8"/>
        <v>165.98841999999999</v>
      </c>
      <c r="F37" s="60">
        <f t="shared" si="8"/>
        <v>158.21142</v>
      </c>
      <c r="G37" s="117">
        <f t="shared" si="8"/>
        <v>150.98568</v>
      </c>
      <c r="H37" s="117">
        <f t="shared" si="8"/>
        <v>255.87533115729966</v>
      </c>
      <c r="I37" s="117">
        <f t="shared" si="8"/>
        <v>192.47034768100727</v>
      </c>
      <c r="J37" s="117">
        <f t="shared" si="8"/>
        <v>184.46225329857938</v>
      </c>
      <c r="K37" s="117">
        <f t="shared" si="8"/>
        <v>187.76940967809941</v>
      </c>
      <c r="L37" s="117">
        <f t="shared" si="8"/>
        <v>191.14270918520984</v>
      </c>
      <c r="M37" s="37"/>
      <c r="N37" s="16"/>
      <c r="O37" s="16"/>
    </row>
    <row r="38" spans="1:15" x14ac:dyDescent="0.25">
      <c r="A38" s="1" t="s">
        <v>17</v>
      </c>
      <c r="B38" s="7" t="s">
        <v>62</v>
      </c>
      <c r="C38" s="60">
        <f t="shared" ref="C38:L39" si="9">C33-C$16</f>
        <v>151.06099999999998</v>
      </c>
      <c r="D38" s="60">
        <f t="shared" si="9"/>
        <v>116.62165999999999</v>
      </c>
      <c r="E38" s="60">
        <f t="shared" si="9"/>
        <v>140.58841999999999</v>
      </c>
      <c r="F38" s="60">
        <f t="shared" si="9"/>
        <v>136.01142000000002</v>
      </c>
      <c r="G38" s="117">
        <f t="shared" si="9"/>
        <v>123.18567999999999</v>
      </c>
      <c r="H38" s="117">
        <f t="shared" si="9"/>
        <v>206.73147306019487</v>
      </c>
      <c r="I38" s="117">
        <f t="shared" si="9"/>
        <v>156.24384005707273</v>
      </c>
      <c r="J38" s="117">
        <f t="shared" si="9"/>
        <v>150.64185543647076</v>
      </c>
      <c r="K38" s="117">
        <f t="shared" si="9"/>
        <v>153.94901181599081</v>
      </c>
      <c r="L38" s="117">
        <f t="shared" si="9"/>
        <v>157.32231132310119</v>
      </c>
      <c r="M38" s="37"/>
      <c r="N38" s="16"/>
      <c r="O38" s="16"/>
    </row>
    <row r="39" spans="1:15" x14ac:dyDescent="0.25">
      <c r="A39" s="1" t="s">
        <v>60</v>
      </c>
      <c r="B39" s="7" t="s">
        <v>63</v>
      </c>
      <c r="C39" s="60">
        <f t="shared" si="9"/>
        <v>142.56099999999998</v>
      </c>
      <c r="D39" s="60">
        <f t="shared" si="9"/>
        <v>97.621659999999991</v>
      </c>
      <c r="E39" s="60">
        <f t="shared" si="9"/>
        <v>112.98841999999999</v>
      </c>
      <c r="F39" s="60">
        <f t="shared" si="9"/>
        <v>111.51142000000002</v>
      </c>
      <c r="G39" s="117">
        <f t="shared" si="9"/>
        <v>106.58568</v>
      </c>
      <c r="H39" s="117">
        <f t="shared" si="9"/>
        <v>176.84417768470516</v>
      </c>
      <c r="I39" s="117">
        <f t="shared" si="9"/>
        <v>134.21235177547308</v>
      </c>
      <c r="J39" s="117">
        <f t="shared" si="9"/>
        <v>130.07366523406233</v>
      </c>
      <c r="K39" s="117">
        <f t="shared" si="9"/>
        <v>133.38082161358238</v>
      </c>
      <c r="L39" s="117">
        <f t="shared" si="9"/>
        <v>136.75412112069276</v>
      </c>
      <c r="M39" s="37"/>
      <c r="N39" s="16"/>
      <c r="O39" s="16"/>
    </row>
    <row r="40" spans="1:15" x14ac:dyDescent="0.25">
      <c r="M40" s="37"/>
      <c r="N40" s="37"/>
      <c r="O40" s="37"/>
    </row>
    <row r="41" spans="1:15" x14ac:dyDescent="0.25">
      <c r="A41" s="8" t="s">
        <v>23</v>
      </c>
      <c r="B41" s="5" t="s">
        <v>64</v>
      </c>
      <c r="C41" s="57">
        <v>75.2</v>
      </c>
      <c r="D41" s="61">
        <v>75.400000000000006</v>
      </c>
      <c r="E41" s="61">
        <v>73.8</v>
      </c>
      <c r="F41" s="61">
        <v>73.7</v>
      </c>
      <c r="G41" s="61">
        <v>74.7</v>
      </c>
      <c r="H41" s="61">
        <v>75.2</v>
      </c>
      <c r="I41" s="116">
        <f t="shared" ref="I41:L41" si="10">H41</f>
        <v>75.2</v>
      </c>
      <c r="J41" s="116">
        <f t="shared" si="10"/>
        <v>75.2</v>
      </c>
      <c r="K41" s="116">
        <f t="shared" si="10"/>
        <v>75.2</v>
      </c>
      <c r="L41" s="116">
        <f t="shared" si="10"/>
        <v>75.2</v>
      </c>
      <c r="M41" s="37"/>
      <c r="N41" s="39"/>
      <c r="O41" s="39"/>
    </row>
    <row r="42" spans="1:15" x14ac:dyDescent="0.25">
      <c r="A42" s="8" t="s">
        <v>26</v>
      </c>
      <c r="B42" s="5" t="s">
        <v>65</v>
      </c>
      <c r="C42" s="57">
        <v>69.5</v>
      </c>
      <c r="D42" s="61">
        <v>69.5</v>
      </c>
      <c r="E42" s="61">
        <v>69.5</v>
      </c>
      <c r="F42" s="61">
        <v>69.5</v>
      </c>
      <c r="G42" s="61">
        <v>69.5</v>
      </c>
      <c r="H42" s="61">
        <f t="shared" ref="H42:L42" si="11">G42</f>
        <v>69.5</v>
      </c>
      <c r="I42" s="116">
        <f t="shared" si="11"/>
        <v>69.5</v>
      </c>
      <c r="J42" s="116">
        <f t="shared" si="11"/>
        <v>69.5</v>
      </c>
      <c r="K42" s="116">
        <f t="shared" si="11"/>
        <v>69.5</v>
      </c>
      <c r="L42" s="116">
        <f t="shared" si="11"/>
        <v>69.5</v>
      </c>
      <c r="M42" s="37"/>
      <c r="N42" s="39"/>
      <c r="O42" s="39"/>
    </row>
    <row r="43" spans="1:15" x14ac:dyDescent="0.25">
      <c r="A43" s="8" t="s">
        <v>39</v>
      </c>
      <c r="B43" s="9" t="s">
        <v>66</v>
      </c>
      <c r="C43" s="60">
        <f>C41-C42</f>
        <v>5.7000000000000028</v>
      </c>
      <c r="D43" s="60">
        <f t="shared" ref="D43:L43" si="12">D41-D42</f>
        <v>5.9000000000000057</v>
      </c>
      <c r="E43" s="60">
        <f t="shared" si="12"/>
        <v>4.2999999999999972</v>
      </c>
      <c r="F43" s="60">
        <f t="shared" si="12"/>
        <v>4.2000000000000028</v>
      </c>
      <c r="G43" s="117">
        <f t="shared" si="12"/>
        <v>5.2000000000000028</v>
      </c>
      <c r="H43" s="117">
        <f t="shared" si="12"/>
        <v>5.7000000000000028</v>
      </c>
      <c r="I43" s="117">
        <f t="shared" si="12"/>
        <v>5.7000000000000028</v>
      </c>
      <c r="J43" s="117">
        <f t="shared" si="12"/>
        <v>5.7000000000000028</v>
      </c>
      <c r="K43" s="117">
        <f t="shared" si="12"/>
        <v>5.7000000000000028</v>
      </c>
      <c r="L43" s="117">
        <f t="shared" si="12"/>
        <v>5.7000000000000028</v>
      </c>
      <c r="M43" s="37"/>
      <c r="N43" s="16"/>
      <c r="O43" s="16"/>
    </row>
    <row r="44" spans="1:15" x14ac:dyDescent="0.25">
      <c r="M44" s="37"/>
    </row>
    <row r="45" spans="1:15" x14ac:dyDescent="0.25">
      <c r="A45" s="8" t="s">
        <v>40</v>
      </c>
      <c r="B45" s="23" t="s">
        <v>67</v>
      </c>
      <c r="M45" s="37"/>
    </row>
    <row r="46" spans="1:15" x14ac:dyDescent="0.25">
      <c r="A46" s="1" t="s">
        <v>68</v>
      </c>
      <c r="B46" s="1" t="s">
        <v>72</v>
      </c>
      <c r="C46" s="62">
        <v>0.3</v>
      </c>
      <c r="D46" s="62">
        <v>0.3</v>
      </c>
      <c r="E46" s="62">
        <v>0.3</v>
      </c>
      <c r="F46" s="62">
        <v>0.3</v>
      </c>
      <c r="G46" s="62">
        <v>0.3</v>
      </c>
      <c r="H46" s="62">
        <v>0.3</v>
      </c>
      <c r="I46" s="62">
        <v>0.3</v>
      </c>
      <c r="J46" s="62">
        <v>0.3</v>
      </c>
      <c r="K46" s="62">
        <v>0.3</v>
      </c>
      <c r="L46" s="62">
        <v>0.3</v>
      </c>
      <c r="M46" s="37"/>
      <c r="N46" s="25"/>
      <c r="O46" s="25"/>
    </row>
    <row r="47" spans="1:15" x14ac:dyDescent="0.25">
      <c r="A47" s="1" t="s">
        <v>69</v>
      </c>
      <c r="B47" s="7" t="s">
        <v>76</v>
      </c>
      <c r="C47" s="63">
        <f>MAX(C43/C11,0)</f>
        <v>1.8784634169249564E-2</v>
      </c>
      <c r="D47" s="63">
        <f t="shared" ref="D47:L47" si="13">MAX(D43/D11,0)</f>
        <v>1.962711802384863E-2</v>
      </c>
      <c r="E47" s="63">
        <f t="shared" si="13"/>
        <v>1.4449871547362806E-2</v>
      </c>
      <c r="F47" s="63">
        <f t="shared" si="13"/>
        <v>1.3725893898840172E-2</v>
      </c>
      <c r="G47" s="63">
        <f t="shared" si="13"/>
        <v>1.664945689151439E-2</v>
      </c>
      <c r="H47" s="63">
        <f t="shared" si="13"/>
        <v>1.8790486080205716E-2</v>
      </c>
      <c r="I47" s="63">
        <f t="shared" si="13"/>
        <v>1.8790486080205716E-2</v>
      </c>
      <c r="J47" s="63">
        <f t="shared" si="13"/>
        <v>1.8790486080205716E-2</v>
      </c>
      <c r="K47" s="63">
        <f t="shared" si="13"/>
        <v>1.8790486080205716E-2</v>
      </c>
      <c r="L47" s="63">
        <f t="shared" si="13"/>
        <v>1.8790486080205716E-2</v>
      </c>
      <c r="M47" s="37"/>
      <c r="N47" s="24"/>
      <c r="O47" s="24"/>
    </row>
    <row r="48" spans="1:15" x14ac:dyDescent="0.25">
      <c r="A48" s="1" t="s">
        <v>70</v>
      </c>
      <c r="B48" s="1" t="s">
        <v>77</v>
      </c>
      <c r="C48" s="62">
        <v>0.08</v>
      </c>
      <c r="D48" s="62">
        <v>0.08</v>
      </c>
      <c r="E48" s="62">
        <v>0.08</v>
      </c>
      <c r="F48" s="62">
        <v>0.08</v>
      </c>
      <c r="G48" s="62">
        <v>0.08</v>
      </c>
      <c r="H48" s="62">
        <v>0.08</v>
      </c>
      <c r="I48" s="62">
        <v>0.08</v>
      </c>
      <c r="J48" s="62">
        <v>0.08</v>
      </c>
      <c r="K48" s="62">
        <v>0.08</v>
      </c>
      <c r="L48" s="62">
        <v>0.08</v>
      </c>
      <c r="M48" s="37"/>
      <c r="N48" s="25"/>
      <c r="O48" s="25"/>
    </row>
    <row r="49" spans="1:15" x14ac:dyDescent="0.25">
      <c r="A49" s="1" t="s">
        <v>71</v>
      </c>
      <c r="B49" s="7" t="s">
        <v>78</v>
      </c>
      <c r="C49" s="63">
        <f>MIN(C48+C47,C46)</f>
        <v>9.8784634169249569E-2</v>
      </c>
      <c r="D49" s="63">
        <f t="shared" ref="D49:L49" si="14">MIN(D48+D47,D46)</f>
        <v>9.9627118023848632E-2</v>
      </c>
      <c r="E49" s="63">
        <f t="shared" si="14"/>
        <v>9.4449871547362813E-2</v>
      </c>
      <c r="F49" s="63">
        <f t="shared" si="14"/>
        <v>9.3725893898840174E-2</v>
      </c>
      <c r="G49" s="63">
        <f t="shared" si="14"/>
        <v>9.6649456891514385E-2</v>
      </c>
      <c r="H49" s="63">
        <f t="shared" si="14"/>
        <v>9.8790486080205714E-2</v>
      </c>
      <c r="I49" s="63">
        <f t="shared" si="14"/>
        <v>9.8790486080205714E-2</v>
      </c>
      <c r="J49" s="63">
        <f t="shared" si="14"/>
        <v>9.8790486080205714E-2</v>
      </c>
      <c r="K49" s="63">
        <f t="shared" si="14"/>
        <v>9.8790486080205714E-2</v>
      </c>
      <c r="L49" s="63">
        <f t="shared" si="14"/>
        <v>9.8790486080205714E-2</v>
      </c>
      <c r="M49" s="37"/>
      <c r="N49" s="24"/>
      <c r="O49" s="24"/>
    </row>
    <row r="50" spans="1:15" x14ac:dyDescent="0.25">
      <c r="M50" s="37"/>
    </row>
    <row r="51" spans="1:15" x14ac:dyDescent="0.25">
      <c r="A51" s="8" t="s">
        <v>79</v>
      </c>
      <c r="B51" s="23" t="s">
        <v>80</v>
      </c>
      <c r="M51" s="37"/>
    </row>
    <row r="52" spans="1:15" x14ac:dyDescent="0.25">
      <c r="A52" s="1" t="s">
        <v>81</v>
      </c>
      <c r="B52" s="7" t="s">
        <v>84</v>
      </c>
      <c r="C52" s="64">
        <v>0.68679999999999997</v>
      </c>
      <c r="D52" s="63">
        <f t="shared" ref="D52:L52" si="15">MIN(D37/D$11,1-D49)</f>
        <v>0.5210223399849303</v>
      </c>
      <c r="E52" s="63">
        <f t="shared" si="15"/>
        <v>0.55779333659295549</v>
      </c>
      <c r="F52" s="63">
        <f t="shared" si="15"/>
        <v>0.51704599154877107</v>
      </c>
      <c r="G52" s="63">
        <f t="shared" si="15"/>
        <v>0.48342876353768943</v>
      </c>
      <c r="H52" s="63">
        <f t="shared" si="15"/>
        <v>0.8435126049788183</v>
      </c>
      <c r="I52" s="63">
        <f t="shared" si="15"/>
        <v>0.63449322613198589</v>
      </c>
      <c r="J52" s="63">
        <f t="shared" si="15"/>
        <v>0.60809393033865522</v>
      </c>
      <c r="K52" s="63">
        <f t="shared" si="15"/>
        <v>0.61899622435873147</v>
      </c>
      <c r="L52" s="63">
        <f t="shared" si="15"/>
        <v>0.63011656425920926</v>
      </c>
      <c r="M52" s="37"/>
      <c r="N52" s="26"/>
      <c r="O52" s="26"/>
    </row>
    <row r="53" spans="1:15" x14ac:dyDescent="0.25">
      <c r="A53" s="1" t="s">
        <v>82</v>
      </c>
      <c r="B53" s="7" t="s">
        <v>85</v>
      </c>
      <c r="C53" s="64">
        <v>0.49769999999999998</v>
      </c>
      <c r="D53" s="63">
        <f t="shared" ref="D53:L53" si="16">MIN(D38/D$11,1-D50)</f>
        <v>0.38795713304358376</v>
      </c>
      <c r="E53" s="63">
        <f t="shared" si="16"/>
        <v>0.47243828140620775</v>
      </c>
      <c r="F53" s="63">
        <f t="shared" si="16"/>
        <v>0.44449483808347312</v>
      </c>
      <c r="G53" s="63">
        <f t="shared" si="16"/>
        <v>0.39441820554074714</v>
      </c>
      <c r="H53" s="63">
        <f t="shared" si="16"/>
        <v>0.6815061169961425</v>
      </c>
      <c r="I53" s="63">
        <f t="shared" si="16"/>
        <v>0.51506977222987926</v>
      </c>
      <c r="J53" s="63">
        <f t="shared" si="16"/>
        <v>0.49660240134655509</v>
      </c>
      <c r="K53" s="63">
        <f t="shared" si="16"/>
        <v>0.50750469536663134</v>
      </c>
      <c r="L53" s="63">
        <f t="shared" si="16"/>
        <v>0.51862503526710901</v>
      </c>
      <c r="M53" s="37"/>
      <c r="N53" s="26"/>
      <c r="O53" s="26"/>
    </row>
    <row r="54" spans="1:15" x14ac:dyDescent="0.25">
      <c r="A54" s="1" t="s">
        <v>83</v>
      </c>
      <c r="B54" s="7" t="s">
        <v>86</v>
      </c>
      <c r="C54" s="64">
        <v>0.46989999999999998</v>
      </c>
      <c r="D54" s="63">
        <f t="shared" ref="D54:L54" si="17">MIN(D39/D$11,1-D51)</f>
        <v>0.3247511597464442</v>
      </c>
      <c r="E54" s="63">
        <f t="shared" si="17"/>
        <v>0.3796902686835999</v>
      </c>
      <c r="F54" s="63">
        <f t="shared" si="17"/>
        <v>0.36442712367357216</v>
      </c>
      <c r="G54" s="63">
        <f t="shared" si="17"/>
        <v>0.34126801623322045</v>
      </c>
      <c r="H54" s="63">
        <f t="shared" si="17"/>
        <v>0.58298036125436437</v>
      </c>
      <c r="I54" s="63">
        <f t="shared" si="17"/>
        <v>0.44244128558398216</v>
      </c>
      <c r="J54" s="63">
        <f t="shared" si="17"/>
        <v>0.42879778876876928</v>
      </c>
      <c r="K54" s="63">
        <f t="shared" si="17"/>
        <v>0.43970008278884559</v>
      </c>
      <c r="L54" s="63">
        <f t="shared" si="17"/>
        <v>0.45082042268932321</v>
      </c>
      <c r="M54" s="37"/>
      <c r="N54" s="26"/>
      <c r="O54" s="26"/>
    </row>
    <row r="55" spans="1:15" x14ac:dyDescent="0.25">
      <c r="M55" s="37"/>
    </row>
    <row r="56" spans="1:15" x14ac:dyDescent="0.25">
      <c r="A56" s="8" t="s">
        <v>87</v>
      </c>
      <c r="B56" s="23" t="s">
        <v>88</v>
      </c>
      <c r="M56" s="37"/>
    </row>
    <row r="57" spans="1:15" x14ac:dyDescent="0.25">
      <c r="A57" s="1" t="s">
        <v>89</v>
      </c>
      <c r="B57" s="7" t="s">
        <v>92</v>
      </c>
      <c r="C57" s="64">
        <v>0.21440000000000001</v>
      </c>
      <c r="D57" s="63">
        <f t="shared" ref="D57:L57" si="18">1-D$49-D52</f>
        <v>0.37935054199122109</v>
      </c>
      <c r="E57" s="63">
        <f t="shared" si="18"/>
        <v>0.34775679185968167</v>
      </c>
      <c r="F57" s="63">
        <f t="shared" si="18"/>
        <v>0.38922811455238882</v>
      </c>
      <c r="G57" s="63">
        <f t="shared" si="18"/>
        <v>0.41992177957079618</v>
      </c>
      <c r="H57" s="63">
        <f t="shared" si="18"/>
        <v>5.7696908940976011E-2</v>
      </c>
      <c r="I57" s="63">
        <f t="shared" si="18"/>
        <v>0.26671628778780843</v>
      </c>
      <c r="J57" s="63">
        <f t="shared" si="18"/>
        <v>0.29311558358113909</v>
      </c>
      <c r="K57" s="63">
        <f t="shared" si="18"/>
        <v>0.28221328956106284</v>
      </c>
      <c r="L57" s="63">
        <f t="shared" si="18"/>
        <v>0.27109294966058506</v>
      </c>
      <c r="M57" s="37"/>
      <c r="N57" s="26"/>
      <c r="O57" s="26"/>
    </row>
    <row r="58" spans="1:15" x14ac:dyDescent="0.25">
      <c r="A58" s="1" t="s">
        <v>90</v>
      </c>
      <c r="B58" s="7" t="s">
        <v>93</v>
      </c>
      <c r="C58" s="64">
        <v>0.40350000000000003</v>
      </c>
      <c r="D58" s="63">
        <f t="shared" ref="D58:L59" si="19">1-D$49-D53</f>
        <v>0.51241574893256758</v>
      </c>
      <c r="E58" s="63">
        <f t="shared" si="19"/>
        <v>0.43311184704642941</v>
      </c>
      <c r="F58" s="63">
        <f t="shared" si="19"/>
        <v>0.46177926801768676</v>
      </c>
      <c r="G58" s="63">
        <f t="shared" si="19"/>
        <v>0.50893233756773848</v>
      </c>
      <c r="H58" s="63">
        <f t="shared" si="19"/>
        <v>0.21970339692365182</v>
      </c>
      <c r="I58" s="63">
        <f t="shared" si="19"/>
        <v>0.38613974168991505</v>
      </c>
      <c r="J58" s="63">
        <f t="shared" si="19"/>
        <v>0.40460711257323922</v>
      </c>
      <c r="K58" s="63">
        <f t="shared" si="19"/>
        <v>0.39370481855316297</v>
      </c>
      <c r="L58" s="63">
        <f t="shared" si="19"/>
        <v>0.3825844786526853</v>
      </c>
      <c r="M58" s="37"/>
      <c r="N58" s="26"/>
      <c r="O58" s="26"/>
    </row>
    <row r="59" spans="1:15" x14ac:dyDescent="0.25">
      <c r="A59" s="1" t="s">
        <v>91</v>
      </c>
      <c r="B59" s="7" t="s">
        <v>94</v>
      </c>
      <c r="C59" s="64">
        <v>0.43140000000000001</v>
      </c>
      <c r="D59" s="63">
        <f t="shared" si="19"/>
        <v>0.5756217222297072</v>
      </c>
      <c r="E59" s="63">
        <f t="shared" si="19"/>
        <v>0.52585985976903726</v>
      </c>
      <c r="F59" s="63">
        <f t="shared" si="19"/>
        <v>0.54184698242758778</v>
      </c>
      <c r="G59" s="63">
        <f t="shared" si="19"/>
        <v>0.56208252687526516</v>
      </c>
      <c r="H59" s="63">
        <f t="shared" si="19"/>
        <v>0.31822915266542995</v>
      </c>
      <c r="I59" s="63">
        <f t="shared" si="19"/>
        <v>0.45876822833581216</v>
      </c>
      <c r="J59" s="63">
        <f t="shared" si="19"/>
        <v>0.47241172515102503</v>
      </c>
      <c r="K59" s="63">
        <f t="shared" si="19"/>
        <v>0.46150943113094872</v>
      </c>
      <c r="L59" s="63">
        <f t="shared" si="19"/>
        <v>0.45038909123047111</v>
      </c>
      <c r="M59" s="37"/>
      <c r="N59" s="26"/>
      <c r="O59" s="26"/>
    </row>
    <row r="60" spans="1:15" x14ac:dyDescent="0.25">
      <c r="A60" s="1"/>
      <c r="B60" s="1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37"/>
      <c r="N60" s="26"/>
      <c r="O60" s="26"/>
    </row>
    <row r="61" spans="1:15" x14ac:dyDescent="0.25">
      <c r="A61" s="8" t="s">
        <v>95</v>
      </c>
      <c r="B61" s="5" t="s">
        <v>103</v>
      </c>
      <c r="M61" s="37"/>
    </row>
    <row r="62" spans="1:15" x14ac:dyDescent="0.25">
      <c r="A62" s="27" t="s">
        <v>97</v>
      </c>
      <c r="B62" s="6" t="s">
        <v>96</v>
      </c>
      <c r="C62" s="2">
        <v>0.56799999999999995</v>
      </c>
      <c r="D62" s="2">
        <v>0.56799999999999995</v>
      </c>
      <c r="E62" s="2">
        <v>0.56799999999999995</v>
      </c>
      <c r="F62" s="2">
        <v>0.56799999999999995</v>
      </c>
      <c r="G62" s="118">
        <v>0.56799999999999995</v>
      </c>
      <c r="H62" s="118">
        <v>0.56799999999999995</v>
      </c>
      <c r="I62" s="118">
        <v>0.56799999999999995</v>
      </c>
      <c r="J62" s="118">
        <v>0.56799999999999995</v>
      </c>
      <c r="K62" s="118">
        <v>0.56799999999999995</v>
      </c>
      <c r="L62" s="118">
        <v>0.56799999999999995</v>
      </c>
      <c r="M62" s="37"/>
      <c r="N62" s="2"/>
      <c r="O62" s="2"/>
    </row>
    <row r="63" spans="1:15" x14ac:dyDescent="0.25">
      <c r="A63" s="27" t="s">
        <v>98</v>
      </c>
      <c r="B63" s="7" t="s">
        <v>99</v>
      </c>
      <c r="M63" s="37"/>
    </row>
    <row r="64" spans="1:15" x14ac:dyDescent="0.25">
      <c r="B64" s="19" t="s">
        <v>37</v>
      </c>
      <c r="C64" s="122">
        <f>C$57*C$62</f>
        <v>0.12177919999999999</v>
      </c>
      <c r="D64" s="122">
        <v>0.21540000000000001</v>
      </c>
      <c r="E64" s="122">
        <v>0.19750000000000001</v>
      </c>
      <c r="F64" s="122">
        <v>0.22109999999999999</v>
      </c>
      <c r="G64" s="122">
        <v>0.23849999999999999</v>
      </c>
      <c r="H64" s="122">
        <f t="shared" ref="H64:L65" si="20">H$57*H$62</f>
        <v>3.277184427847437E-2</v>
      </c>
      <c r="I64" s="119">
        <f t="shared" si="20"/>
        <v>0.15149485146347516</v>
      </c>
      <c r="J64" s="119">
        <f t="shared" si="20"/>
        <v>0.16648965147408698</v>
      </c>
      <c r="K64" s="119">
        <f t="shared" si="20"/>
        <v>0.16029714847068369</v>
      </c>
      <c r="L64" s="119">
        <f t="shared" si="20"/>
        <v>0.1539807954072123</v>
      </c>
      <c r="M64" s="37"/>
      <c r="N64" s="28"/>
      <c r="O64" s="28"/>
    </row>
    <row r="65" spans="1:15" x14ac:dyDescent="0.25">
      <c r="B65" s="19" t="s">
        <v>27</v>
      </c>
      <c r="C65" s="122">
        <f>C$57*C$62</f>
        <v>0.12177919999999999</v>
      </c>
      <c r="D65" s="122">
        <v>0.21540000000000001</v>
      </c>
      <c r="E65" s="122">
        <v>0.19750000000000001</v>
      </c>
      <c r="F65" s="122">
        <v>0.22109999999999999</v>
      </c>
      <c r="G65" s="122">
        <v>0.23849999999999999</v>
      </c>
      <c r="H65" s="122">
        <f t="shared" si="20"/>
        <v>3.277184427847437E-2</v>
      </c>
      <c r="I65" s="119">
        <f t="shared" si="20"/>
        <v>0.15149485146347516</v>
      </c>
      <c r="J65" s="119">
        <f t="shared" si="20"/>
        <v>0.16648965147408698</v>
      </c>
      <c r="K65" s="119">
        <f t="shared" si="20"/>
        <v>0.16029714847068369</v>
      </c>
      <c r="L65" s="119">
        <f t="shared" si="20"/>
        <v>0.1539807954072123</v>
      </c>
      <c r="M65" s="37"/>
      <c r="N65" s="28"/>
      <c r="O65" s="28"/>
    </row>
    <row r="66" spans="1:15" x14ac:dyDescent="0.25">
      <c r="B66" s="22" t="s">
        <v>38</v>
      </c>
      <c r="C66" s="122">
        <f>C$58*C$62</f>
        <v>0.229188</v>
      </c>
      <c r="D66" s="122">
        <v>0.29110000000000003</v>
      </c>
      <c r="E66" s="122">
        <v>0.24610000000000001</v>
      </c>
      <c r="F66" s="122">
        <v>0.26219999999999999</v>
      </c>
      <c r="G66" s="122">
        <v>0.28910000000000002</v>
      </c>
      <c r="H66" s="122">
        <f t="shared" ref="H66:L66" si="21">H$58*H$62</f>
        <v>0.12479152945263422</v>
      </c>
      <c r="I66" s="119">
        <f t="shared" si="21"/>
        <v>0.21932737327987173</v>
      </c>
      <c r="J66" s="119">
        <f t="shared" si="21"/>
        <v>0.22981683994159985</v>
      </c>
      <c r="K66" s="119">
        <f t="shared" si="21"/>
        <v>0.22362433693819656</v>
      </c>
      <c r="L66" s="119">
        <f t="shared" si="21"/>
        <v>0.21730798387472522</v>
      </c>
      <c r="M66" s="37"/>
      <c r="N66" s="28"/>
      <c r="O66" s="28"/>
    </row>
    <row r="67" spans="1:15" x14ac:dyDescent="0.25">
      <c r="B67" s="21" t="s">
        <v>28</v>
      </c>
      <c r="C67" s="122">
        <f>C$59*C$62</f>
        <v>0.24503519999999998</v>
      </c>
      <c r="D67" s="122">
        <v>0.32700000000000001</v>
      </c>
      <c r="E67" s="122">
        <v>0.29880000000000001</v>
      </c>
      <c r="F67" s="122">
        <v>0.30780000000000002</v>
      </c>
      <c r="G67" s="122">
        <v>0.31919999999999998</v>
      </c>
      <c r="H67" s="122">
        <f t="shared" ref="H67:L67" si="22">H$59*H$62</f>
        <v>0.18075415871396419</v>
      </c>
      <c r="I67" s="119">
        <f t="shared" si="22"/>
        <v>0.26058035369474131</v>
      </c>
      <c r="J67" s="119">
        <f t="shared" si="22"/>
        <v>0.26832985988578217</v>
      </c>
      <c r="K67" s="119">
        <f t="shared" si="22"/>
        <v>0.26213735688237882</v>
      </c>
      <c r="L67" s="119">
        <f t="shared" si="22"/>
        <v>0.25582100381890754</v>
      </c>
      <c r="M67" s="37"/>
      <c r="N67" s="28"/>
      <c r="O67" s="28"/>
    </row>
    <row r="68" spans="1:15" x14ac:dyDescent="0.25">
      <c r="B68" s="21" t="s">
        <v>29</v>
      </c>
      <c r="C68" s="122">
        <f t="shared" ref="C68:L71" si="23">C$59*C$62</f>
        <v>0.24503519999999998</v>
      </c>
      <c r="D68" s="122">
        <v>0.32700000000000001</v>
      </c>
      <c r="E68" s="122">
        <v>0.29880000000000001</v>
      </c>
      <c r="F68" s="122">
        <v>0.30780000000000002</v>
      </c>
      <c r="G68" s="122">
        <v>0.31919999999999998</v>
      </c>
      <c r="H68" s="122">
        <f t="shared" si="23"/>
        <v>0.18075415871396419</v>
      </c>
      <c r="I68" s="119">
        <f t="shared" si="23"/>
        <v>0.26058035369474131</v>
      </c>
      <c r="J68" s="119">
        <f t="shared" si="23"/>
        <v>0.26832985988578217</v>
      </c>
      <c r="K68" s="119">
        <f t="shared" si="23"/>
        <v>0.26213735688237882</v>
      </c>
      <c r="L68" s="119">
        <f t="shared" si="23"/>
        <v>0.25582100381890754</v>
      </c>
      <c r="M68" s="37"/>
      <c r="N68" s="28"/>
      <c r="O68" s="28"/>
    </row>
    <row r="69" spans="1:15" x14ac:dyDescent="0.25">
      <c r="B69" s="21" t="s">
        <v>30</v>
      </c>
      <c r="C69" s="122">
        <f t="shared" si="23"/>
        <v>0.24503519999999998</v>
      </c>
      <c r="D69" s="122">
        <v>0.32700000000000001</v>
      </c>
      <c r="E69" s="122">
        <v>0.29880000000000001</v>
      </c>
      <c r="F69" s="122">
        <v>0.30780000000000002</v>
      </c>
      <c r="G69" s="122">
        <v>0.31919999999999998</v>
      </c>
      <c r="H69" s="122">
        <f t="shared" si="23"/>
        <v>0.18075415871396419</v>
      </c>
      <c r="I69" s="119">
        <f t="shared" si="23"/>
        <v>0.26058035369474131</v>
      </c>
      <c r="J69" s="119">
        <f t="shared" si="23"/>
        <v>0.26832985988578217</v>
      </c>
      <c r="K69" s="119">
        <f t="shared" si="23"/>
        <v>0.26213735688237882</v>
      </c>
      <c r="L69" s="119">
        <f t="shared" si="23"/>
        <v>0.25582100381890754</v>
      </c>
      <c r="M69" s="37"/>
      <c r="N69" s="28"/>
      <c r="O69" s="28"/>
    </row>
    <row r="70" spans="1:15" x14ac:dyDescent="0.25">
      <c r="B70" s="21" t="s">
        <v>31</v>
      </c>
      <c r="C70" s="122">
        <f t="shared" si="23"/>
        <v>0.24503519999999998</v>
      </c>
      <c r="D70" s="122">
        <v>0.32700000000000001</v>
      </c>
      <c r="E70" s="122">
        <v>0.29880000000000001</v>
      </c>
      <c r="F70" s="122">
        <v>0.30780000000000002</v>
      </c>
      <c r="G70" s="122">
        <v>0.31919999999999998</v>
      </c>
      <c r="H70" s="122">
        <f t="shared" si="23"/>
        <v>0.18075415871396419</v>
      </c>
      <c r="I70" s="119">
        <f t="shared" si="23"/>
        <v>0.26058035369474131</v>
      </c>
      <c r="J70" s="119">
        <f t="shared" si="23"/>
        <v>0.26832985988578217</v>
      </c>
      <c r="K70" s="119">
        <f t="shared" si="23"/>
        <v>0.26213735688237882</v>
      </c>
      <c r="L70" s="119">
        <f t="shared" si="23"/>
        <v>0.25582100381890754</v>
      </c>
      <c r="M70" s="37"/>
      <c r="N70" s="28"/>
      <c r="O70" s="28"/>
    </row>
    <row r="71" spans="1:15" x14ac:dyDescent="0.25">
      <c r="B71" s="21" t="s">
        <v>32</v>
      </c>
      <c r="C71" s="122">
        <f t="shared" si="23"/>
        <v>0.24503519999999998</v>
      </c>
      <c r="D71" s="122">
        <v>0.32700000000000001</v>
      </c>
      <c r="E71" s="122">
        <v>0.29880000000000001</v>
      </c>
      <c r="F71" s="122">
        <v>0.30780000000000002</v>
      </c>
      <c r="G71" s="122">
        <v>0.31919999999999998</v>
      </c>
      <c r="H71" s="122">
        <f t="shared" si="23"/>
        <v>0.18075415871396419</v>
      </c>
      <c r="I71" s="119">
        <f t="shared" si="23"/>
        <v>0.26058035369474131</v>
      </c>
      <c r="J71" s="119">
        <f t="shared" si="23"/>
        <v>0.26832985988578217</v>
      </c>
      <c r="K71" s="119">
        <f t="shared" si="23"/>
        <v>0.26213735688237882</v>
      </c>
      <c r="L71" s="119">
        <f t="shared" si="23"/>
        <v>0.25582100381890754</v>
      </c>
      <c r="M71" s="37"/>
      <c r="N71" s="28"/>
      <c r="O71" s="28"/>
    </row>
    <row r="72" spans="1:15" x14ac:dyDescent="0.25">
      <c r="B72" s="22" t="s">
        <v>33</v>
      </c>
      <c r="C72" s="122">
        <f t="shared" ref="C72:L74" si="24">C$58*C$62</f>
        <v>0.229188</v>
      </c>
      <c r="D72" s="122">
        <f>D66</f>
        <v>0.29110000000000003</v>
      </c>
      <c r="E72" s="122">
        <v>0.24610000000000001</v>
      </c>
      <c r="F72" s="122">
        <v>0.26219999999999999</v>
      </c>
      <c r="G72" s="122">
        <v>0.28910000000000002</v>
      </c>
      <c r="H72" s="122">
        <f t="shared" si="24"/>
        <v>0.12479152945263422</v>
      </c>
      <c r="I72" s="119">
        <f t="shared" si="24"/>
        <v>0.21932737327987173</v>
      </c>
      <c r="J72" s="119">
        <f t="shared" si="24"/>
        <v>0.22981683994159985</v>
      </c>
      <c r="K72" s="119">
        <f t="shared" si="24"/>
        <v>0.22362433693819656</v>
      </c>
      <c r="L72" s="119">
        <f t="shared" si="24"/>
        <v>0.21730798387472522</v>
      </c>
      <c r="M72" s="37"/>
      <c r="N72" s="28"/>
      <c r="O72" s="28"/>
    </row>
    <row r="73" spans="1:15" x14ac:dyDescent="0.25">
      <c r="B73" s="22" t="s">
        <v>34</v>
      </c>
      <c r="C73" s="122">
        <f t="shared" si="24"/>
        <v>0.229188</v>
      </c>
      <c r="D73" s="122">
        <f>D72</f>
        <v>0.29110000000000003</v>
      </c>
      <c r="E73" s="122">
        <v>0.24610000000000001</v>
      </c>
      <c r="F73" s="122">
        <v>0.26219999999999999</v>
      </c>
      <c r="G73" s="122">
        <v>0.28910000000000002</v>
      </c>
      <c r="H73" s="122">
        <f t="shared" si="24"/>
        <v>0.12479152945263422</v>
      </c>
      <c r="I73" s="119">
        <f t="shared" si="24"/>
        <v>0.21932737327987173</v>
      </c>
      <c r="J73" s="119">
        <f t="shared" si="24"/>
        <v>0.22981683994159985</v>
      </c>
      <c r="K73" s="119">
        <f t="shared" si="24"/>
        <v>0.22362433693819656</v>
      </c>
      <c r="L73" s="120">
        <f t="shared" si="24"/>
        <v>0.21730798387472522</v>
      </c>
      <c r="M73" s="37"/>
      <c r="N73" s="28"/>
      <c r="O73" s="28"/>
    </row>
    <row r="74" spans="1:15" x14ac:dyDescent="0.25">
      <c r="B74" s="22" t="s">
        <v>35</v>
      </c>
      <c r="C74" s="122">
        <f t="shared" si="24"/>
        <v>0.229188</v>
      </c>
      <c r="D74" s="122">
        <f>D73</f>
        <v>0.29110000000000003</v>
      </c>
      <c r="E74" s="122">
        <v>0.24610000000000001</v>
      </c>
      <c r="F74" s="122">
        <v>0.26219999999999999</v>
      </c>
      <c r="G74" s="122">
        <v>0.28910000000000002</v>
      </c>
      <c r="H74" s="122">
        <f t="shared" si="24"/>
        <v>0.12479152945263422</v>
      </c>
      <c r="I74" s="119">
        <f t="shared" si="24"/>
        <v>0.21932737327987173</v>
      </c>
      <c r="J74" s="119">
        <f t="shared" si="24"/>
        <v>0.22981683994159985</v>
      </c>
      <c r="K74" s="119">
        <f t="shared" si="24"/>
        <v>0.22362433693819656</v>
      </c>
      <c r="L74" s="120">
        <f t="shared" si="24"/>
        <v>0.21730798387472522</v>
      </c>
      <c r="M74" s="37"/>
      <c r="N74" s="28"/>
      <c r="O74" s="28"/>
    </row>
    <row r="75" spans="1:15" x14ac:dyDescent="0.25">
      <c r="B75" s="19" t="s">
        <v>36</v>
      </c>
      <c r="C75" s="122">
        <f>C$57*C$62</f>
        <v>0.12177919999999999</v>
      </c>
      <c r="D75" s="122">
        <f>D64</f>
        <v>0.21540000000000001</v>
      </c>
      <c r="E75" s="122">
        <v>0.19750000000000001</v>
      </c>
      <c r="F75" s="122">
        <v>0.22109999999999999</v>
      </c>
      <c r="G75" s="122">
        <v>0.23849999999999999</v>
      </c>
      <c r="H75" s="122">
        <f t="shared" ref="H75:L75" si="25">H$57*H$62</f>
        <v>3.277184427847437E-2</v>
      </c>
      <c r="I75" s="119">
        <f t="shared" si="25"/>
        <v>0.15149485146347516</v>
      </c>
      <c r="J75" s="119">
        <f t="shared" si="25"/>
        <v>0.16648965147408698</v>
      </c>
      <c r="K75" s="119">
        <f t="shared" si="25"/>
        <v>0.16029714847068369</v>
      </c>
      <c r="L75" s="120">
        <f t="shared" si="25"/>
        <v>0.1539807954072123</v>
      </c>
      <c r="M75" s="37"/>
      <c r="N75" s="28"/>
      <c r="O75" s="28"/>
    </row>
    <row r="76" spans="1:15" x14ac:dyDescent="0.25">
      <c r="C76" s="123"/>
      <c r="D76" s="123"/>
      <c r="E76" s="123"/>
      <c r="F76" s="123"/>
      <c r="M76" s="37"/>
    </row>
    <row r="77" spans="1:15" x14ac:dyDescent="0.25">
      <c r="A77" s="8" t="s">
        <v>100</v>
      </c>
      <c r="B77" s="53" t="s">
        <v>101</v>
      </c>
      <c r="C77" s="122">
        <f>AVERAGE(C64:C75)</f>
        <v>0.20893880000000001</v>
      </c>
      <c r="D77" s="122">
        <f t="shared" ref="D77:K77" si="26">AVERAGE(D64:D75)</f>
        <v>0.28713333333333335</v>
      </c>
      <c r="E77" s="122">
        <f t="shared" si="26"/>
        <v>0.2559083333333334</v>
      </c>
      <c r="F77" s="122">
        <v>0.27100000000000002</v>
      </c>
      <c r="G77" s="122">
        <v>0.28899999999999998</v>
      </c>
      <c r="H77" s="122">
        <f t="shared" si="26"/>
        <v>0.12510437035131508</v>
      </c>
      <c r="I77" s="119">
        <f t="shared" si="26"/>
        <v>0.2195579846653016</v>
      </c>
      <c r="J77" s="119">
        <f t="shared" si="26"/>
        <v>0.23003213446813095</v>
      </c>
      <c r="K77" s="119">
        <f t="shared" si="26"/>
        <v>0.2238396314647276</v>
      </c>
      <c r="L77" s="119">
        <f>AVERAGE(L64:L72)</f>
        <v>0.22463139751760139</v>
      </c>
      <c r="M77" s="37"/>
      <c r="N77" s="28"/>
      <c r="O77" s="28"/>
    </row>
    <row r="78" spans="1:15" x14ac:dyDescent="0.25">
      <c r="A78" s="8" t="s">
        <v>102</v>
      </c>
      <c r="B78" s="54" t="s">
        <v>104</v>
      </c>
      <c r="C78" s="124">
        <v>1378961</v>
      </c>
      <c r="D78" s="125">
        <f>1866287</f>
        <v>1866287</v>
      </c>
      <c r="E78" s="125">
        <f>1637586</f>
        <v>1637586</v>
      </c>
      <c r="F78" s="125">
        <v>1693446</v>
      </c>
      <c r="G78" s="125">
        <v>1777100</v>
      </c>
      <c r="H78" s="125">
        <f>H77*'Price tables'!H9</f>
        <v>769391.87766058778</v>
      </c>
      <c r="I78" s="121">
        <f>I77*'Price tables'!I9</f>
        <v>1350281.6056916048</v>
      </c>
      <c r="J78" s="121">
        <f>J77*'Price tables'!J9</f>
        <v>1391694.4135321924</v>
      </c>
      <c r="K78" s="121">
        <f>K77*'Price tables'!K9</f>
        <v>1354229.7703616021</v>
      </c>
      <c r="L78" s="121">
        <f>L77*'Price tables'!L9</f>
        <v>1359019.9549814884</v>
      </c>
      <c r="M78" s="37"/>
      <c r="N78" s="36"/>
      <c r="O78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2"/>
  <sheetViews>
    <sheetView zoomScale="90" zoomScaleNormal="90" workbookViewId="0">
      <selection activeCell="E2" sqref="E2"/>
    </sheetView>
  </sheetViews>
  <sheetFormatPr defaultRowHeight="15" x14ac:dyDescent="0.25"/>
  <cols>
    <col min="2" max="2" width="37" customWidth="1"/>
    <col min="3" max="3" width="10" customWidth="1"/>
    <col min="4" max="5" width="9.7109375" bestFit="1" customWidth="1"/>
    <col min="6" max="6" width="9.5703125" customWidth="1"/>
    <col min="7" max="7" width="10.140625" style="104" customWidth="1"/>
    <col min="8" max="8" width="9.7109375" style="104" bestFit="1" customWidth="1"/>
    <col min="9" max="9" width="8.85546875" style="104"/>
    <col min="10" max="10" width="9.7109375" style="104" customWidth="1"/>
    <col min="11" max="12" width="8.85546875" style="104"/>
  </cols>
  <sheetData>
    <row r="1" spans="1:12" ht="18.75" x14ac:dyDescent="0.3">
      <c r="A1" s="147" t="s">
        <v>126</v>
      </c>
    </row>
    <row r="2" spans="1:12" ht="15.75" x14ac:dyDescent="0.25">
      <c r="A2" s="148" t="s">
        <v>134</v>
      </c>
    </row>
    <row r="3" spans="1:12" ht="21" x14ac:dyDescent="0.35">
      <c r="A3" s="65" t="s">
        <v>127</v>
      </c>
    </row>
    <row r="4" spans="1:12" ht="15.75" x14ac:dyDescent="0.25">
      <c r="A4" s="66" t="s">
        <v>131</v>
      </c>
    </row>
    <row r="5" spans="1:12" ht="18.75" x14ac:dyDescent="0.3">
      <c r="A5" s="12"/>
    </row>
    <row r="6" spans="1:12" ht="18.75" x14ac:dyDescent="0.3">
      <c r="A6" s="12"/>
    </row>
    <row r="7" spans="1:12" x14ac:dyDescent="0.25">
      <c r="B7" s="1" t="s">
        <v>18</v>
      </c>
      <c r="C7" s="4">
        <v>2019</v>
      </c>
      <c r="D7" s="4">
        <v>2020</v>
      </c>
      <c r="E7" s="4">
        <v>2021</v>
      </c>
      <c r="F7" s="4">
        <v>2022</v>
      </c>
      <c r="G7" s="105">
        <v>2023</v>
      </c>
      <c r="H7" s="105">
        <v>2024</v>
      </c>
      <c r="I7" s="105">
        <v>2025</v>
      </c>
      <c r="J7" s="105">
        <v>2026</v>
      </c>
      <c r="K7" s="105">
        <v>2027</v>
      </c>
      <c r="L7" s="105">
        <v>2028</v>
      </c>
    </row>
    <row r="8" spans="1:12" x14ac:dyDescent="0.25">
      <c r="A8" s="8" t="s">
        <v>10</v>
      </c>
      <c r="B8" s="5" t="s">
        <v>11</v>
      </c>
    </row>
    <row r="9" spans="1:12" x14ac:dyDescent="0.25">
      <c r="A9" s="1" t="s">
        <v>3</v>
      </c>
      <c r="B9" s="1" t="s">
        <v>19</v>
      </c>
      <c r="C9" s="41">
        <v>93.5</v>
      </c>
      <c r="D9" s="49">
        <f t="shared" ref="D9:H10" si="0">C10</f>
        <v>96.5</v>
      </c>
      <c r="E9" s="49">
        <f t="shared" si="0"/>
        <v>108.2</v>
      </c>
      <c r="F9" s="49">
        <f t="shared" si="0"/>
        <v>116.2</v>
      </c>
      <c r="G9" s="106">
        <f t="shared" si="0"/>
        <v>134.9</v>
      </c>
      <c r="H9" s="106">
        <f t="shared" si="0"/>
        <v>127.4</v>
      </c>
      <c r="I9" s="106">
        <f t="shared" ref="I9:L10" si="1">H10</f>
        <v>142.6</v>
      </c>
      <c r="J9" s="106">
        <f t="shared" si="1"/>
        <v>155.80000000000001</v>
      </c>
      <c r="K9" s="107">
        <f t="shared" si="1"/>
        <v>158.91600000000003</v>
      </c>
      <c r="L9" s="107">
        <f t="shared" si="1"/>
        <v>162.09432000000004</v>
      </c>
    </row>
    <row r="10" spans="1:12" x14ac:dyDescent="0.25">
      <c r="A10" s="1" t="s">
        <v>4</v>
      </c>
      <c r="B10" s="1" t="s">
        <v>20</v>
      </c>
      <c r="C10" s="41">
        <v>96.5</v>
      </c>
      <c r="D10" s="49">
        <v>108.2</v>
      </c>
      <c r="E10" s="49">
        <f t="shared" si="0"/>
        <v>116.2</v>
      </c>
      <c r="F10" s="49">
        <v>134.9</v>
      </c>
      <c r="G10" s="106">
        <f t="shared" si="0"/>
        <v>127.4</v>
      </c>
      <c r="H10" s="106">
        <f t="shared" si="0"/>
        <v>142.6</v>
      </c>
      <c r="I10" s="106">
        <f t="shared" si="1"/>
        <v>155.80000000000001</v>
      </c>
      <c r="J10" s="107">
        <f t="shared" si="1"/>
        <v>158.91600000000003</v>
      </c>
      <c r="K10" s="107">
        <f t="shared" si="1"/>
        <v>162.09432000000004</v>
      </c>
      <c r="L10" s="107">
        <f t="shared" si="1"/>
        <v>165.33620640000004</v>
      </c>
    </row>
    <row r="11" spans="1:12" x14ac:dyDescent="0.25">
      <c r="A11" s="1" t="s">
        <v>5</v>
      </c>
      <c r="B11" s="1" t="s">
        <v>21</v>
      </c>
      <c r="C11" s="41">
        <v>108.2</v>
      </c>
      <c r="D11" s="49">
        <v>116.2</v>
      </c>
      <c r="E11" s="49">
        <v>135.1</v>
      </c>
      <c r="F11" s="49">
        <v>127.4</v>
      </c>
      <c r="G11" s="106">
        <v>142.6</v>
      </c>
      <c r="H11" s="106">
        <v>155.80000000000001</v>
      </c>
      <c r="I11" s="107">
        <f t="shared" ref="I11:L11" si="2">H11*1.02</f>
        <v>158.91600000000003</v>
      </c>
      <c r="J11" s="107">
        <f t="shared" si="2"/>
        <v>162.09432000000004</v>
      </c>
      <c r="K11" s="107">
        <f t="shared" si="2"/>
        <v>165.33620640000004</v>
      </c>
      <c r="L11" s="107">
        <f t="shared" si="2"/>
        <v>168.64293052800005</v>
      </c>
    </row>
    <row r="12" spans="1:12" x14ac:dyDescent="0.25">
      <c r="A12" s="7" t="s">
        <v>9</v>
      </c>
      <c r="B12" s="7" t="s">
        <v>6</v>
      </c>
      <c r="C12" s="14">
        <f t="shared" ref="C12:H12" si="3">AVERAGE(C9:C11)</f>
        <v>99.399999999999991</v>
      </c>
      <c r="D12" s="14">
        <f t="shared" si="3"/>
        <v>106.96666666666665</v>
      </c>
      <c r="E12" s="14">
        <f t="shared" si="3"/>
        <v>119.83333333333333</v>
      </c>
      <c r="F12" s="14">
        <f t="shared" si="3"/>
        <v>126.16666666666667</v>
      </c>
      <c r="G12" s="108">
        <f t="shared" si="3"/>
        <v>134.96666666666667</v>
      </c>
      <c r="H12" s="108">
        <f t="shared" si="3"/>
        <v>141.93333333333334</v>
      </c>
      <c r="I12" s="108">
        <f t="shared" ref="I12:L12" si="4">AVERAGE(I9:I11)</f>
        <v>152.43866666666668</v>
      </c>
      <c r="J12" s="108">
        <f t="shared" si="4"/>
        <v>158.93677333333335</v>
      </c>
      <c r="K12" s="108">
        <f t="shared" si="4"/>
        <v>162.11550880000004</v>
      </c>
      <c r="L12" s="108">
        <f t="shared" si="4"/>
        <v>165.35781897600006</v>
      </c>
    </row>
    <row r="14" spans="1:12" x14ac:dyDescent="0.25">
      <c r="A14" s="11" t="s">
        <v>7</v>
      </c>
      <c r="B14" s="9" t="s">
        <v>8</v>
      </c>
      <c r="C14" s="13">
        <f t="shared" ref="C14:H14" si="5">((C11/C9)^(1/2)-1)</f>
        <v>7.574125668624343E-2</v>
      </c>
      <c r="D14" s="13">
        <f t="shared" si="5"/>
        <v>9.7335444483685363E-2</v>
      </c>
      <c r="E14" s="13">
        <f t="shared" si="5"/>
        <v>0.11741383487648949</v>
      </c>
      <c r="F14" s="13">
        <f t="shared" si="5"/>
        <v>4.7084305186872122E-2</v>
      </c>
      <c r="G14" s="13">
        <f t="shared" si="5"/>
        <v>2.814362713258256E-2</v>
      </c>
      <c r="H14" s="13">
        <f t="shared" si="5"/>
        <v>0.10585710523812786</v>
      </c>
      <c r="I14" s="13">
        <f t="shared" ref="I14:L14" si="6">((I11/I9)^(1/2)-1)</f>
        <v>5.5659960552717713E-2</v>
      </c>
      <c r="J14" s="13">
        <f t="shared" si="6"/>
        <v>2.0000000000000018E-2</v>
      </c>
      <c r="K14" s="13">
        <f t="shared" si="6"/>
        <v>2.0000000000000018E-2</v>
      </c>
      <c r="L14" s="13">
        <f t="shared" si="6"/>
        <v>2.0000000000000018E-2</v>
      </c>
    </row>
    <row r="16" spans="1:12" x14ac:dyDescent="0.25">
      <c r="A16" s="11" t="s">
        <v>12</v>
      </c>
      <c r="B16" s="5" t="s">
        <v>13</v>
      </c>
      <c r="C16" s="40">
        <v>52.7</v>
      </c>
      <c r="D16" s="40">
        <v>4</v>
      </c>
      <c r="E16" s="42">
        <v>0</v>
      </c>
      <c r="F16" s="42">
        <v>9</v>
      </c>
      <c r="G16" s="42">
        <v>0</v>
      </c>
      <c r="H16" s="42">
        <v>41</v>
      </c>
      <c r="I16" s="109">
        <v>0</v>
      </c>
      <c r="J16" s="109">
        <v>0</v>
      </c>
      <c r="K16" s="109">
        <v>0</v>
      </c>
      <c r="L16" s="109">
        <v>0</v>
      </c>
    </row>
    <row r="18" spans="1:12" x14ac:dyDescent="0.25">
      <c r="A18" s="11" t="s">
        <v>14</v>
      </c>
      <c r="B18" s="5" t="s">
        <v>15</v>
      </c>
    </row>
    <row r="19" spans="1:12" x14ac:dyDescent="0.25">
      <c r="A19" s="1" t="s">
        <v>16</v>
      </c>
      <c r="B19" s="7" t="s">
        <v>22</v>
      </c>
      <c r="C19" s="14">
        <f t="shared" ref="C19:H19" si="7">C12*(1+C14)</f>
        <v>106.92868091461258</v>
      </c>
      <c r="D19" s="14">
        <f t="shared" si="7"/>
        <v>117.37831471160486</v>
      </c>
      <c r="E19" s="14">
        <f t="shared" si="7"/>
        <v>133.90342454603265</v>
      </c>
      <c r="F19" s="14">
        <f t="shared" si="7"/>
        <v>132.10713650441036</v>
      </c>
      <c r="G19" s="108">
        <f t="shared" si="7"/>
        <v>138.76511820866091</v>
      </c>
      <c r="H19" s="108">
        <f t="shared" si="7"/>
        <v>156.95798513679827</v>
      </c>
      <c r="I19" s="108">
        <f t="shared" ref="I19:L19" si="8">I12*(1+I14)</f>
        <v>160.92339684004222</v>
      </c>
      <c r="J19" s="108">
        <f t="shared" si="8"/>
        <v>162.11550880000001</v>
      </c>
      <c r="K19" s="108">
        <f t="shared" si="8"/>
        <v>165.35781897600006</v>
      </c>
      <c r="L19" s="108">
        <f t="shared" si="8"/>
        <v>168.66497535552006</v>
      </c>
    </row>
    <row r="20" spans="1:12" x14ac:dyDescent="0.25">
      <c r="A20" s="1" t="s">
        <v>17</v>
      </c>
      <c r="B20" s="7" t="s">
        <v>24</v>
      </c>
      <c r="C20" s="14">
        <f t="shared" ref="C20:H20" si="9">C19*(1+C14)</f>
        <v>115.02759358288768</v>
      </c>
      <c r="D20" s="14">
        <f t="shared" si="9"/>
        <v>128.80338514680483</v>
      </c>
      <c r="E20" s="14">
        <f t="shared" si="9"/>
        <v>149.62553912507701</v>
      </c>
      <c r="F20" s="14">
        <f t="shared" si="9"/>
        <v>138.3273092369478</v>
      </c>
      <c r="G20" s="108">
        <f t="shared" si="9"/>
        <v>142.67047195453421</v>
      </c>
      <c r="H20" s="108">
        <f t="shared" si="9"/>
        <v>173.57310308738883</v>
      </c>
      <c r="I20" s="108">
        <f t="shared" ref="I20:L20" si="10">I19*(1+I14)</f>
        <v>169.88038676016831</v>
      </c>
      <c r="J20" s="108">
        <f t="shared" si="10"/>
        <v>165.357818976</v>
      </c>
      <c r="K20" s="108">
        <f t="shared" si="10"/>
        <v>168.66497535552006</v>
      </c>
      <c r="L20" s="108">
        <f t="shared" si="10"/>
        <v>172.03827486263046</v>
      </c>
    </row>
    <row r="21" spans="1:12" x14ac:dyDescent="0.25">
      <c r="A21" s="11"/>
    </row>
    <row r="22" spans="1:12" x14ac:dyDescent="0.25">
      <c r="A22" s="11" t="s">
        <v>23</v>
      </c>
      <c r="B22" s="9" t="s">
        <v>25</v>
      </c>
      <c r="C22" s="14">
        <f t="shared" ref="C22:H22" si="11">IF(C14&gt;0,C20+C16,C11)</f>
        <v>167.72759358288766</v>
      </c>
      <c r="D22" s="14">
        <f t="shared" si="11"/>
        <v>132.80338514680483</v>
      </c>
      <c r="E22" s="14">
        <f t="shared" si="11"/>
        <v>149.62553912507701</v>
      </c>
      <c r="F22" s="14">
        <f t="shared" si="11"/>
        <v>147.3273092369478</v>
      </c>
      <c r="G22" s="126">
        <f t="shared" si="11"/>
        <v>142.67047195453421</v>
      </c>
      <c r="H22" s="145">
        <f t="shared" si="11"/>
        <v>214.57310308738883</v>
      </c>
      <c r="I22" s="108">
        <f t="shared" ref="I22:L22" si="12">IF(I14&gt;0,I20+I16,I11)</f>
        <v>169.88038676016831</v>
      </c>
      <c r="J22" s="108">
        <f t="shared" si="12"/>
        <v>165.357818976</v>
      </c>
      <c r="K22" s="108">
        <f t="shared" si="12"/>
        <v>168.66497535552006</v>
      </c>
      <c r="L22" s="108">
        <f t="shared" si="12"/>
        <v>172.03827486263046</v>
      </c>
    </row>
    <row r="23" spans="1:12" x14ac:dyDescent="0.25">
      <c r="A23" s="11"/>
    </row>
    <row r="24" spans="1:12" x14ac:dyDescent="0.25">
      <c r="A24" s="11"/>
    </row>
    <row r="25" spans="1:12" x14ac:dyDescent="0.25">
      <c r="A25" s="11"/>
    </row>
    <row r="26" spans="1:12" x14ac:dyDescent="0.25">
      <c r="A26" s="11" t="s">
        <v>26</v>
      </c>
      <c r="B26" s="5" t="s">
        <v>41</v>
      </c>
    </row>
    <row r="27" spans="1:12" x14ac:dyDescent="0.25">
      <c r="A27" s="11"/>
      <c r="B27" s="1" t="s">
        <v>37</v>
      </c>
      <c r="C27" s="42">
        <v>137</v>
      </c>
      <c r="D27" s="42">
        <v>143</v>
      </c>
      <c r="E27" s="42">
        <v>147</v>
      </c>
      <c r="F27" s="42">
        <v>154</v>
      </c>
      <c r="G27" s="42">
        <v>162</v>
      </c>
      <c r="H27" s="42">
        <v>176.14073476702333</v>
      </c>
      <c r="I27" s="110">
        <f t="shared" ref="I27:L27" si="13">H27+(I$12-H$12)</f>
        <v>186.64606810035667</v>
      </c>
      <c r="J27" s="110">
        <f t="shared" si="13"/>
        <v>193.14417476702334</v>
      </c>
      <c r="K27" s="110">
        <f t="shared" si="13"/>
        <v>196.32291023369004</v>
      </c>
      <c r="L27" s="110">
        <f t="shared" si="13"/>
        <v>199.56522040969006</v>
      </c>
    </row>
    <row r="28" spans="1:12" x14ac:dyDescent="0.25">
      <c r="A28" s="11"/>
      <c r="B28" s="1" t="s">
        <v>27</v>
      </c>
      <c r="C28" s="42">
        <v>116</v>
      </c>
      <c r="D28" s="42">
        <v>128</v>
      </c>
      <c r="E28" s="42">
        <v>150</v>
      </c>
      <c r="F28" s="42">
        <v>153</v>
      </c>
      <c r="G28" s="42">
        <v>164</v>
      </c>
      <c r="H28" s="42">
        <v>164.98545634920333</v>
      </c>
      <c r="I28" s="110">
        <f t="shared" ref="F28:L38" si="14">H28+(I$12-H$12)</f>
        <v>175.49078968253667</v>
      </c>
      <c r="J28" s="110">
        <f t="shared" si="14"/>
        <v>181.98889634920334</v>
      </c>
      <c r="K28" s="110">
        <f t="shared" si="14"/>
        <v>185.16763181587004</v>
      </c>
      <c r="L28" s="110">
        <f t="shared" si="14"/>
        <v>188.40994199187006</v>
      </c>
    </row>
    <row r="29" spans="1:12" x14ac:dyDescent="0.25">
      <c r="A29" s="11"/>
      <c r="B29" s="1" t="s">
        <v>38</v>
      </c>
      <c r="C29" s="42">
        <v>92</v>
      </c>
      <c r="D29" s="42">
        <v>103</v>
      </c>
      <c r="E29" s="42">
        <v>119</v>
      </c>
      <c r="F29" s="42">
        <v>127</v>
      </c>
      <c r="G29" s="42">
        <v>136</v>
      </c>
      <c r="H29" s="42">
        <v>136.19925527142001</v>
      </c>
      <c r="I29" s="110">
        <f t="shared" si="14"/>
        <v>146.70458860475335</v>
      </c>
      <c r="J29" s="110">
        <f t="shared" si="14"/>
        <v>153.20269527142003</v>
      </c>
      <c r="K29" s="110">
        <f t="shared" si="14"/>
        <v>156.38143073808672</v>
      </c>
      <c r="L29" s="110">
        <f t="shared" si="14"/>
        <v>159.62374091408674</v>
      </c>
    </row>
    <row r="30" spans="1:12" x14ac:dyDescent="0.25">
      <c r="A30" s="11"/>
      <c r="B30" s="1" t="s">
        <v>28</v>
      </c>
      <c r="C30" s="42">
        <v>79</v>
      </c>
      <c r="D30" s="42">
        <v>83</v>
      </c>
      <c r="E30" s="42">
        <v>94</v>
      </c>
      <c r="F30" s="42">
        <v>102</v>
      </c>
      <c r="G30" s="42">
        <v>112</v>
      </c>
      <c r="H30" s="42">
        <v>122.51083333333334</v>
      </c>
      <c r="I30" s="110">
        <f t="shared" si="14"/>
        <v>133.01616666666666</v>
      </c>
      <c r="J30" s="110">
        <f t="shared" si="14"/>
        <v>139.51427333333334</v>
      </c>
      <c r="K30" s="110">
        <f t="shared" si="14"/>
        <v>142.69300880000003</v>
      </c>
      <c r="L30" s="110">
        <f t="shared" si="14"/>
        <v>145.93531897600005</v>
      </c>
    </row>
    <row r="31" spans="1:12" x14ac:dyDescent="0.25">
      <c r="A31" s="11"/>
      <c r="B31" s="1" t="s">
        <v>29</v>
      </c>
      <c r="C31" s="42">
        <v>81</v>
      </c>
      <c r="D31" s="42">
        <v>83</v>
      </c>
      <c r="E31" s="42">
        <v>93</v>
      </c>
      <c r="F31" s="42">
        <v>102</v>
      </c>
      <c r="G31" s="42">
        <v>110</v>
      </c>
      <c r="H31" s="42">
        <v>117.30137992831334</v>
      </c>
      <c r="I31" s="110">
        <f t="shared" si="14"/>
        <v>127.80671326164668</v>
      </c>
      <c r="J31" s="110">
        <f t="shared" si="14"/>
        <v>134.30481992831335</v>
      </c>
      <c r="K31" s="110">
        <f t="shared" si="14"/>
        <v>137.48355539498004</v>
      </c>
      <c r="L31" s="110">
        <f t="shared" si="14"/>
        <v>140.72586557098006</v>
      </c>
    </row>
    <row r="32" spans="1:12" x14ac:dyDescent="0.25">
      <c r="A32" s="11"/>
      <c r="B32" s="1" t="s">
        <v>30</v>
      </c>
      <c r="C32" s="42">
        <v>92</v>
      </c>
      <c r="D32" s="42">
        <v>90</v>
      </c>
      <c r="E32" s="42">
        <v>101</v>
      </c>
      <c r="F32" s="42">
        <v>109</v>
      </c>
      <c r="G32" s="42">
        <v>121</v>
      </c>
      <c r="H32" s="42">
        <v>124.24259259258999</v>
      </c>
      <c r="I32" s="110">
        <f t="shared" si="14"/>
        <v>134.74792592592331</v>
      </c>
      <c r="J32" s="110">
        <f t="shared" si="14"/>
        <v>141.24603259258998</v>
      </c>
      <c r="K32" s="110">
        <f t="shared" si="14"/>
        <v>144.42476805925668</v>
      </c>
      <c r="L32" s="110">
        <f t="shared" si="14"/>
        <v>147.6670782352567</v>
      </c>
    </row>
    <row r="33" spans="1:12" x14ac:dyDescent="0.25">
      <c r="A33" s="11"/>
      <c r="B33" s="1" t="s">
        <v>31</v>
      </c>
      <c r="C33" s="42">
        <v>102</v>
      </c>
      <c r="D33" s="42">
        <v>102</v>
      </c>
      <c r="E33" s="42">
        <v>114</v>
      </c>
      <c r="F33" s="42">
        <v>121</v>
      </c>
      <c r="G33" s="42">
        <v>130</v>
      </c>
      <c r="H33" s="42">
        <v>136.74700716845666</v>
      </c>
      <c r="I33" s="110">
        <f t="shared" si="14"/>
        <v>147.25234050179</v>
      </c>
      <c r="J33" s="110">
        <f t="shared" si="14"/>
        <v>153.75044716845667</v>
      </c>
      <c r="K33" s="110">
        <f t="shared" si="14"/>
        <v>156.92918263512337</v>
      </c>
      <c r="L33" s="110">
        <f t="shared" si="14"/>
        <v>160.17149281112339</v>
      </c>
    </row>
    <row r="34" spans="1:12" x14ac:dyDescent="0.25">
      <c r="A34" s="11"/>
      <c r="B34" s="1" t="s">
        <v>32</v>
      </c>
      <c r="C34" s="42">
        <v>99</v>
      </c>
      <c r="D34" s="42">
        <v>100</v>
      </c>
      <c r="E34" s="42">
        <v>111</v>
      </c>
      <c r="F34" s="42">
        <v>118</v>
      </c>
      <c r="G34" s="42">
        <v>126</v>
      </c>
      <c r="H34" s="42">
        <v>133.33220430107335</v>
      </c>
      <c r="I34" s="110">
        <f t="shared" si="14"/>
        <v>143.83753763440669</v>
      </c>
      <c r="J34" s="110">
        <f t="shared" si="14"/>
        <v>150.33564430107336</v>
      </c>
      <c r="K34" s="110">
        <f t="shared" si="14"/>
        <v>153.51437976774005</v>
      </c>
      <c r="L34" s="110">
        <f t="shared" si="14"/>
        <v>156.75668994374007</v>
      </c>
    </row>
    <row r="35" spans="1:12" x14ac:dyDescent="0.25">
      <c r="A35" s="11"/>
      <c r="B35" s="1" t="s">
        <v>33</v>
      </c>
      <c r="C35" s="42">
        <v>83</v>
      </c>
      <c r="D35" s="42">
        <v>90</v>
      </c>
      <c r="E35" s="42">
        <v>101</v>
      </c>
      <c r="F35" s="42">
        <v>109</v>
      </c>
      <c r="G35" s="42">
        <v>116</v>
      </c>
      <c r="H35" s="42">
        <v>122.70212962962667</v>
      </c>
      <c r="I35" s="110">
        <f t="shared" si="14"/>
        <v>133.20746296295999</v>
      </c>
      <c r="J35" s="110">
        <f t="shared" si="14"/>
        <v>139.70556962962667</v>
      </c>
      <c r="K35" s="110">
        <f t="shared" si="14"/>
        <v>142.88430509629336</v>
      </c>
      <c r="L35" s="110">
        <f t="shared" si="14"/>
        <v>146.12661527229338</v>
      </c>
    </row>
    <row r="36" spans="1:12" x14ac:dyDescent="0.25">
      <c r="A36" s="11"/>
      <c r="B36" s="1" t="s">
        <v>34</v>
      </c>
      <c r="C36" s="42">
        <v>85</v>
      </c>
      <c r="D36" s="42">
        <v>95</v>
      </c>
      <c r="E36" s="42">
        <v>111</v>
      </c>
      <c r="F36" s="42">
        <v>118</v>
      </c>
      <c r="G36" s="42">
        <v>124</v>
      </c>
      <c r="H36" s="42">
        <v>123.84931899641333</v>
      </c>
      <c r="I36" s="110">
        <f t="shared" si="14"/>
        <v>134.35465232974667</v>
      </c>
      <c r="J36" s="110">
        <f t="shared" si="14"/>
        <v>140.85275899641334</v>
      </c>
      <c r="K36" s="110">
        <f t="shared" si="14"/>
        <v>144.03149446308004</v>
      </c>
      <c r="L36" s="110">
        <f t="shared" si="14"/>
        <v>147.27380463908005</v>
      </c>
    </row>
    <row r="37" spans="1:12" x14ac:dyDescent="0.25">
      <c r="A37" s="11"/>
      <c r="B37" s="1" t="s">
        <v>35</v>
      </c>
      <c r="C37" s="42">
        <v>107</v>
      </c>
      <c r="D37" s="42">
        <v>118</v>
      </c>
      <c r="E37" s="42">
        <v>136</v>
      </c>
      <c r="F37" s="42">
        <f t="shared" si="14"/>
        <v>142.33333333333334</v>
      </c>
      <c r="G37" s="42">
        <v>145</v>
      </c>
      <c r="H37" s="42">
        <v>156.51650947757665</v>
      </c>
      <c r="I37" s="110">
        <f t="shared" si="14"/>
        <v>167.02184281090999</v>
      </c>
      <c r="J37" s="110">
        <f t="shared" si="14"/>
        <v>173.51994947757666</v>
      </c>
      <c r="K37" s="110">
        <f t="shared" si="14"/>
        <v>176.69868494424335</v>
      </c>
      <c r="L37" s="110">
        <f t="shared" si="14"/>
        <v>179.94099512024337</v>
      </c>
    </row>
    <row r="38" spans="1:12" x14ac:dyDescent="0.25">
      <c r="A38" s="11"/>
      <c r="B38" s="1" t="s">
        <v>36</v>
      </c>
      <c r="C38" s="42">
        <v>141</v>
      </c>
      <c r="D38" s="42">
        <v>150</v>
      </c>
      <c r="E38" s="42">
        <v>157</v>
      </c>
      <c r="F38" s="42">
        <v>161</v>
      </c>
      <c r="G38" s="42">
        <v>172</v>
      </c>
      <c r="H38" s="42">
        <v>189.02362007168335</v>
      </c>
      <c r="I38" s="110">
        <f t="shared" si="14"/>
        <v>199.52895340501669</v>
      </c>
      <c r="J38" s="110">
        <f t="shared" si="14"/>
        <v>206.02706007168337</v>
      </c>
      <c r="K38" s="110">
        <f t="shared" si="14"/>
        <v>209.20579553835006</v>
      </c>
      <c r="L38" s="110">
        <f t="shared" si="14"/>
        <v>212.44810571435008</v>
      </c>
    </row>
    <row r="39" spans="1:12" x14ac:dyDescent="0.25">
      <c r="A39" s="11"/>
    </row>
    <row r="40" spans="1:12" x14ac:dyDescent="0.25">
      <c r="A40" s="11" t="s">
        <v>40</v>
      </c>
      <c r="B40" s="9" t="s">
        <v>42</v>
      </c>
      <c r="C40" s="10"/>
      <c r="D40" s="10"/>
      <c r="E40" s="10"/>
      <c r="F40" s="10"/>
      <c r="G40" s="111"/>
      <c r="H40" s="111"/>
      <c r="I40" s="111"/>
      <c r="J40" s="111"/>
      <c r="K40" s="111"/>
      <c r="L40" s="111"/>
    </row>
    <row r="41" spans="1:12" x14ac:dyDescent="0.25">
      <c r="B41" s="7" t="s">
        <v>37</v>
      </c>
      <c r="C41" s="52">
        <v>231.3</v>
      </c>
      <c r="D41" s="52">
        <v>177.4</v>
      </c>
      <c r="E41" s="52">
        <v>183.2</v>
      </c>
      <c r="F41" s="52">
        <v>179.5</v>
      </c>
      <c r="G41" s="52">
        <v>171.6</v>
      </c>
      <c r="H41" s="52">
        <f t="shared" ref="H41" si="15">(H27/H$12)*H$22</f>
        <v>266.28744038787863</v>
      </c>
      <c r="I41" s="112">
        <f t="shared" ref="I41:L41" si="16">(I27/I$12)*I$22</f>
        <v>208.00172901988978</v>
      </c>
      <c r="J41" s="112">
        <f t="shared" si="16"/>
        <v>200.94719942761108</v>
      </c>
      <c r="K41" s="112">
        <f t="shared" si="16"/>
        <v>204.25435580713113</v>
      </c>
      <c r="L41" s="112">
        <f t="shared" si="16"/>
        <v>207.62765531424151</v>
      </c>
    </row>
    <row r="42" spans="1:12" x14ac:dyDescent="0.25">
      <c r="B42" s="7" t="s">
        <v>27</v>
      </c>
      <c r="C42" s="52">
        <v>195.8</v>
      </c>
      <c r="D42" s="52">
        <v>158.4</v>
      </c>
      <c r="E42" s="52">
        <v>186.7</v>
      </c>
      <c r="F42" s="52">
        <v>178.1</v>
      </c>
      <c r="G42" s="52">
        <v>173.8</v>
      </c>
      <c r="H42" s="52">
        <f t="shared" ref="H42" si="17">(H28/H$12)*H$22</f>
        <v>249.42302489293678</v>
      </c>
      <c r="I42" s="112">
        <f t="shared" ref="I42:L42" si="18">(I28/I$12)*I$22</f>
        <v>195.57008648800837</v>
      </c>
      <c r="J42" s="112">
        <f t="shared" si="18"/>
        <v>189.34124776171114</v>
      </c>
      <c r="K42" s="112">
        <f t="shared" si="18"/>
        <v>192.6484041412312</v>
      </c>
      <c r="L42" s="112">
        <f t="shared" si="18"/>
        <v>196.02170364834157</v>
      </c>
    </row>
    <row r="43" spans="1:12" x14ac:dyDescent="0.25">
      <c r="B43" s="7" t="s">
        <v>38</v>
      </c>
      <c r="C43" s="52">
        <v>155.30000000000001</v>
      </c>
      <c r="D43" s="52">
        <v>127.3</v>
      </c>
      <c r="E43" s="52">
        <v>149.1</v>
      </c>
      <c r="F43" s="52">
        <v>148.5</v>
      </c>
      <c r="G43" s="52">
        <v>143.80000000000001</v>
      </c>
      <c r="H43" s="52">
        <f t="shared" ref="H43" si="19">(H29/H$12)*H$22</f>
        <v>205.90439296697974</v>
      </c>
      <c r="I43" s="112">
        <f t="shared" ref="I43:L43" si="20">(I29/I$12)*I$22</f>
        <v>163.49022722800129</v>
      </c>
      <c r="J43" s="112">
        <f t="shared" si="20"/>
        <v>159.39208416038539</v>
      </c>
      <c r="K43" s="112">
        <f t="shared" si="20"/>
        <v>162.69924053990542</v>
      </c>
      <c r="L43" s="112">
        <f t="shared" si="20"/>
        <v>166.07254004701582</v>
      </c>
    </row>
    <row r="44" spans="1:12" x14ac:dyDescent="0.25">
      <c r="B44" s="7" t="s">
        <v>28</v>
      </c>
      <c r="C44" s="52">
        <v>133.4</v>
      </c>
      <c r="D44" s="52">
        <v>103</v>
      </c>
      <c r="E44" s="52">
        <v>117.5</v>
      </c>
      <c r="F44" s="52">
        <v>119.6</v>
      </c>
      <c r="G44" s="52">
        <v>118.5</v>
      </c>
      <c r="H44" s="52">
        <f t="shared" ref="H44" si="21">(H30/H$12)*H$22</f>
        <v>185.21040162157288</v>
      </c>
      <c r="I44" s="112">
        <f t="shared" ref="I44:L44" si="22">(I30/I$12)*I$22</f>
        <v>148.23560408134642</v>
      </c>
      <c r="J44" s="112">
        <f t="shared" si="22"/>
        <v>145.15064997599998</v>
      </c>
      <c r="K44" s="112">
        <f t="shared" si="22"/>
        <v>148.45780635552003</v>
      </c>
      <c r="L44" s="112">
        <f t="shared" si="22"/>
        <v>151.83110586263047</v>
      </c>
    </row>
    <row r="45" spans="1:12" x14ac:dyDescent="0.25">
      <c r="B45" s="7" t="s">
        <v>29</v>
      </c>
      <c r="C45" s="52">
        <v>136.80000000000001</v>
      </c>
      <c r="D45" s="52">
        <v>103.2</v>
      </c>
      <c r="E45" s="52">
        <v>116.6</v>
      </c>
      <c r="F45" s="52">
        <v>118.6</v>
      </c>
      <c r="G45" s="52">
        <v>116.7</v>
      </c>
      <c r="H45" s="52">
        <f t="shared" ref="H45" si="23">(H31/H$12)*H$22</f>
        <v>177.33481273591551</v>
      </c>
      <c r="I45" s="112">
        <f t="shared" ref="I45:L45" si="24">(I31/I$12)*I$22</f>
        <v>142.43009568504797</v>
      </c>
      <c r="J45" s="112">
        <f t="shared" si="24"/>
        <v>139.73073465341719</v>
      </c>
      <c r="K45" s="112">
        <f t="shared" si="24"/>
        <v>143.03789103293724</v>
      </c>
      <c r="L45" s="112">
        <f t="shared" si="24"/>
        <v>146.41119054004764</v>
      </c>
    </row>
    <row r="46" spans="1:12" x14ac:dyDescent="0.25">
      <c r="B46" s="7" t="s">
        <v>30</v>
      </c>
      <c r="C46" s="52">
        <v>155.30000000000001</v>
      </c>
      <c r="D46" s="52">
        <v>111.9</v>
      </c>
      <c r="E46" s="52">
        <v>125.9</v>
      </c>
      <c r="F46" s="52">
        <v>127.3</v>
      </c>
      <c r="G46" s="52">
        <v>128.19999999999999</v>
      </c>
      <c r="H46" s="52">
        <f t="shared" ref="H46" si="25">(H32/H$12)*H$22</f>
        <v>187.82845440263688</v>
      </c>
      <c r="I46" s="112">
        <f t="shared" ref="I46:L46" si="26">(I32/I$12)*I$22</f>
        <v>150.16550768894831</v>
      </c>
      <c r="J46" s="112">
        <f t="shared" si="26"/>
        <v>146.9523723093306</v>
      </c>
      <c r="K46" s="112">
        <f t="shared" si="26"/>
        <v>150.25952868885065</v>
      </c>
      <c r="L46" s="112">
        <f t="shared" si="26"/>
        <v>153.63282819596108</v>
      </c>
    </row>
    <row r="47" spans="1:12" x14ac:dyDescent="0.25">
      <c r="B47" s="7" t="s">
        <v>31</v>
      </c>
      <c r="C47" s="52">
        <v>172.2</v>
      </c>
      <c r="D47" s="52">
        <v>127.1</v>
      </c>
      <c r="E47" s="52">
        <v>142.5</v>
      </c>
      <c r="F47" s="52">
        <v>141.30000000000001</v>
      </c>
      <c r="G47" s="52">
        <v>137.1</v>
      </c>
      <c r="H47" s="52">
        <f t="shared" ref="H47" si="27">(H33/H$12)*H$22</f>
        <v>206.73247768470515</v>
      </c>
      <c r="I47" s="112">
        <f t="shared" ref="I47:L47" si="28">(I33/I$12)*I$22</f>
        <v>164.10065177547307</v>
      </c>
      <c r="J47" s="112">
        <f t="shared" si="28"/>
        <v>159.96196523406232</v>
      </c>
      <c r="K47" s="112">
        <f t="shared" si="28"/>
        <v>163.26912161358237</v>
      </c>
      <c r="L47" s="112">
        <f t="shared" si="28"/>
        <v>166.64242112069275</v>
      </c>
    </row>
    <row r="48" spans="1:12" x14ac:dyDescent="0.25">
      <c r="B48" s="7" t="s">
        <v>32</v>
      </c>
      <c r="C48" s="52">
        <v>167.1</v>
      </c>
      <c r="D48" s="52">
        <v>124</v>
      </c>
      <c r="E48" s="52">
        <v>138</v>
      </c>
      <c r="F48" s="52">
        <v>138</v>
      </c>
      <c r="G48" s="52">
        <v>133.19999999999999</v>
      </c>
      <c r="H48" s="52">
        <f t="shared" ref="H48" si="29">(H34/H$12)*H$22</f>
        <v>201.57001985694927</v>
      </c>
      <c r="I48" s="112">
        <f t="shared" ref="I48:L48" si="30">(I34/I$12)*I$22</f>
        <v>160.2951341564472</v>
      </c>
      <c r="J48" s="112">
        <f t="shared" si="30"/>
        <v>156.4092043308367</v>
      </c>
      <c r="K48" s="112">
        <f t="shared" si="30"/>
        <v>159.71636071035675</v>
      </c>
      <c r="L48" s="112">
        <f t="shared" si="30"/>
        <v>163.08966021746716</v>
      </c>
    </row>
    <row r="49" spans="2:12" x14ac:dyDescent="0.25">
      <c r="B49" s="7" t="s">
        <v>33</v>
      </c>
      <c r="C49" s="52">
        <v>140.1</v>
      </c>
      <c r="D49" s="52">
        <v>111.1</v>
      </c>
      <c r="E49" s="52">
        <v>125.9</v>
      </c>
      <c r="F49" s="52">
        <v>126.7</v>
      </c>
      <c r="G49" s="52">
        <v>123.1</v>
      </c>
      <c r="H49" s="52">
        <f t="shared" ref="H49" si="31">(H35/H$12)*H$22</f>
        <v>185.49960105725714</v>
      </c>
      <c r="I49" s="112">
        <f t="shared" ref="I49:L49" si="32">(I35/I$12)*I$22</f>
        <v>148.44878810814691</v>
      </c>
      <c r="J49" s="112">
        <f t="shared" si="32"/>
        <v>145.34967464266356</v>
      </c>
      <c r="K49" s="112">
        <f t="shared" si="32"/>
        <v>148.65683102218361</v>
      </c>
      <c r="L49" s="112">
        <f t="shared" si="32"/>
        <v>152.03013052929401</v>
      </c>
    </row>
    <row r="50" spans="2:12" x14ac:dyDescent="0.25">
      <c r="B50" s="7" t="s">
        <v>34</v>
      </c>
      <c r="C50" s="52">
        <v>143.5</v>
      </c>
      <c r="D50" s="52">
        <v>118.2</v>
      </c>
      <c r="E50" s="52">
        <v>138.5</v>
      </c>
      <c r="F50" s="52">
        <v>137.4</v>
      </c>
      <c r="G50" s="52">
        <v>131.30000000000001</v>
      </c>
      <c r="H50" s="52">
        <f t="shared" ref="H50" si="33">(H36/H$12)*H$22</f>
        <v>187.23390811874333</v>
      </c>
      <c r="I50" s="112">
        <f t="shared" ref="I50:L50" si="34">(I36/I$12)*I$22</f>
        <v>149.7272365331979</v>
      </c>
      <c r="J50" s="112">
        <f t="shared" si="34"/>
        <v>146.54321045986842</v>
      </c>
      <c r="K50" s="112">
        <f t="shared" si="34"/>
        <v>149.85036683938847</v>
      </c>
      <c r="L50" s="112">
        <f t="shared" si="34"/>
        <v>153.2236663464989</v>
      </c>
    </row>
    <row r="51" spans="2:12" x14ac:dyDescent="0.25">
      <c r="B51" s="7" t="s">
        <v>35</v>
      </c>
      <c r="C51" s="52">
        <v>180.7</v>
      </c>
      <c r="D51" s="52">
        <v>146.1</v>
      </c>
      <c r="E51" s="52">
        <v>170.1</v>
      </c>
      <c r="F51" s="52">
        <v>165.8</v>
      </c>
      <c r="G51" s="52">
        <v>153.69999999999999</v>
      </c>
      <c r="H51" s="52">
        <f t="shared" ref="H51" si="35">(H37/H$12)*H$22</f>
        <v>236.61977306019486</v>
      </c>
      <c r="I51" s="112">
        <f t="shared" ref="I51:L51" si="36">(I37/I$12)*I$22</f>
        <v>186.13214005707272</v>
      </c>
      <c r="J51" s="112">
        <f t="shared" si="36"/>
        <v>180.53015543647075</v>
      </c>
      <c r="K51" s="112">
        <f t="shared" si="36"/>
        <v>183.8373118159908</v>
      </c>
      <c r="L51" s="112">
        <f t="shared" si="36"/>
        <v>187.21061132310118</v>
      </c>
    </row>
    <row r="52" spans="2:12" x14ac:dyDescent="0.25">
      <c r="B52" s="7" t="s">
        <v>36</v>
      </c>
      <c r="C52" s="52">
        <v>238.08</v>
      </c>
      <c r="D52" s="52">
        <v>186.1</v>
      </c>
      <c r="E52" s="52">
        <v>195.5</v>
      </c>
      <c r="F52" s="52">
        <v>188</v>
      </c>
      <c r="G52" s="52">
        <v>181.5</v>
      </c>
      <c r="H52" s="52">
        <f t="shared" ref="H52" si="37">(H38/H$12)*H$22</f>
        <v>285.76363115729964</v>
      </c>
      <c r="I52" s="112">
        <f t="shared" ref="I52:L52" si="38">(I38/I$12)*I$22</f>
        <v>222.35864768100726</v>
      </c>
      <c r="J52" s="112">
        <f t="shared" si="38"/>
        <v>214.35055329857937</v>
      </c>
      <c r="K52" s="112">
        <f t="shared" si="38"/>
        <v>217.65770967809939</v>
      </c>
      <c r="L52" s="112">
        <f t="shared" si="38"/>
        <v>221.03100918520983</v>
      </c>
    </row>
  </sheetData>
  <pageMargins left="0.7" right="0.7" top="0.75" bottom="0.75" header="0.3" footer="0.3"/>
  <pageSetup orientation="portrait" horizontalDpi="90" verticalDpi="9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D36" sqref="D36"/>
    </sheetView>
  </sheetViews>
  <sheetFormatPr defaultRowHeight="15" x14ac:dyDescent="0.25"/>
  <cols>
    <col min="1" max="1" width="24.7109375" customWidth="1"/>
    <col min="2" max="12" width="11.5703125" bestFit="1" customWidth="1"/>
  </cols>
  <sheetData>
    <row r="1" spans="1:12" ht="18.75" x14ac:dyDescent="0.3">
      <c r="A1" s="147" t="s">
        <v>126</v>
      </c>
    </row>
    <row r="2" spans="1:12" ht="15.75" x14ac:dyDescent="0.25">
      <c r="A2" s="148" t="s">
        <v>134</v>
      </c>
    </row>
    <row r="3" spans="1:12" ht="21" x14ac:dyDescent="0.35">
      <c r="A3" s="65" t="s">
        <v>127</v>
      </c>
    </row>
    <row r="4" spans="1:12" ht="15.75" x14ac:dyDescent="0.25">
      <c r="A4" s="66" t="s">
        <v>133</v>
      </c>
    </row>
    <row r="5" spans="1:12" ht="15.75" x14ac:dyDescent="0.25">
      <c r="A5" s="66"/>
    </row>
    <row r="7" spans="1:12" ht="18.75" x14ac:dyDescent="0.3">
      <c r="A7" s="12" t="s">
        <v>106</v>
      </c>
    </row>
    <row r="8" spans="1:12" ht="21.6" customHeight="1" x14ac:dyDescent="0.25">
      <c r="A8" s="1" t="s">
        <v>18</v>
      </c>
      <c r="B8" s="4">
        <v>2018</v>
      </c>
      <c r="C8" s="4">
        <v>2019</v>
      </c>
      <c r="D8" s="4">
        <v>2020</v>
      </c>
      <c r="E8" s="4">
        <v>2021</v>
      </c>
      <c r="F8" s="4">
        <v>2022</v>
      </c>
      <c r="G8" s="4">
        <v>2023</v>
      </c>
      <c r="H8" s="4">
        <v>2024</v>
      </c>
      <c r="I8" s="4">
        <v>2025</v>
      </c>
      <c r="J8" s="4">
        <v>2026</v>
      </c>
      <c r="K8" s="4">
        <v>2027</v>
      </c>
      <c r="L8" s="4">
        <v>2028</v>
      </c>
    </row>
    <row r="9" spans="1:12" x14ac:dyDescent="0.25">
      <c r="A9" s="5" t="s">
        <v>105</v>
      </c>
      <c r="B9" s="30">
        <v>6700000</v>
      </c>
      <c r="C9" s="30">
        <v>6600000</v>
      </c>
      <c r="D9" s="30">
        <v>6500000</v>
      </c>
      <c r="E9" s="30">
        <v>6400000</v>
      </c>
      <c r="F9" s="30">
        <v>6250000</v>
      </c>
      <c r="G9" s="30">
        <v>6150000</v>
      </c>
      <c r="H9" s="30">
        <v>6150000</v>
      </c>
      <c r="I9" s="30">
        <v>6150000</v>
      </c>
      <c r="J9" s="30">
        <v>6050000</v>
      </c>
      <c r="K9" s="30">
        <v>6050000</v>
      </c>
      <c r="L9" s="30">
        <v>6050000</v>
      </c>
    </row>
    <row r="12" spans="1:12" ht="18.75" x14ac:dyDescent="0.3">
      <c r="A12" s="12" t="s">
        <v>107</v>
      </c>
    </row>
    <row r="13" spans="1:12" x14ac:dyDescent="0.25">
      <c r="A13" s="1" t="s">
        <v>18</v>
      </c>
      <c r="B13" s="4">
        <v>2018</v>
      </c>
      <c r="C13" s="4">
        <v>2019</v>
      </c>
      <c r="D13" s="4">
        <v>2020</v>
      </c>
      <c r="E13" s="4">
        <v>2021</v>
      </c>
      <c r="F13" s="4">
        <v>2022</v>
      </c>
      <c r="G13" s="4">
        <v>2023</v>
      </c>
      <c r="H13" s="4">
        <v>2024</v>
      </c>
      <c r="I13" s="4">
        <v>2025</v>
      </c>
      <c r="J13" s="4">
        <v>2026</v>
      </c>
      <c r="K13" s="4">
        <v>2027</v>
      </c>
      <c r="L13" s="4">
        <v>2028</v>
      </c>
    </row>
    <row r="14" spans="1:12" x14ac:dyDescent="0.25">
      <c r="A14" s="33" t="s">
        <v>108</v>
      </c>
      <c r="B14" s="31">
        <v>17</v>
      </c>
      <c r="C14" s="31">
        <v>17</v>
      </c>
      <c r="D14" s="32">
        <f>C14*1.03</f>
        <v>17.510000000000002</v>
      </c>
      <c r="E14" s="32">
        <f t="shared" ref="E14:L14" si="0">D14*1.03</f>
        <v>18.035300000000003</v>
      </c>
      <c r="F14" s="32">
        <f t="shared" si="0"/>
        <v>18.576359000000004</v>
      </c>
      <c r="G14" s="32">
        <f t="shared" si="0"/>
        <v>19.133649770000005</v>
      </c>
      <c r="H14" s="32">
        <f t="shared" si="0"/>
        <v>19.707659263100005</v>
      </c>
      <c r="I14" s="32">
        <f t="shared" si="0"/>
        <v>20.298889040993007</v>
      </c>
      <c r="J14" s="32">
        <f t="shared" si="0"/>
        <v>20.907855712222798</v>
      </c>
      <c r="K14" s="32">
        <f t="shared" si="0"/>
        <v>21.535091383589481</v>
      </c>
      <c r="L14" s="32">
        <f t="shared" si="0"/>
        <v>22.181144125097166</v>
      </c>
    </row>
    <row r="15" spans="1:12" x14ac:dyDescent="0.25">
      <c r="A15" s="20" t="s">
        <v>109</v>
      </c>
      <c r="B15" s="3" t="s">
        <v>112</v>
      </c>
      <c r="C15" s="31">
        <v>7</v>
      </c>
      <c r="D15" s="32">
        <f t="shared" ref="D15:L17" si="1">C15*1.03</f>
        <v>7.21</v>
      </c>
      <c r="E15" s="32">
        <f t="shared" si="1"/>
        <v>7.4263000000000003</v>
      </c>
      <c r="F15" s="32">
        <f t="shared" si="1"/>
        <v>7.6490890000000009</v>
      </c>
      <c r="G15" s="32">
        <f t="shared" si="1"/>
        <v>7.8785616700000007</v>
      </c>
      <c r="H15" s="32">
        <f t="shared" si="1"/>
        <v>8.1149185201000016</v>
      </c>
      <c r="I15" s="32">
        <f t="shared" si="1"/>
        <v>8.3583660757030014</v>
      </c>
      <c r="J15" s="32">
        <f t="shared" si="1"/>
        <v>8.6091170579740908</v>
      </c>
      <c r="K15" s="32">
        <f t="shared" si="1"/>
        <v>8.8673905697133133</v>
      </c>
      <c r="L15" s="32">
        <f t="shared" si="1"/>
        <v>9.1334122868047132</v>
      </c>
    </row>
    <row r="16" spans="1:12" x14ac:dyDescent="0.25">
      <c r="A16" s="34" t="s">
        <v>110</v>
      </c>
      <c r="B16" s="3" t="s">
        <v>112</v>
      </c>
      <c r="C16" s="31">
        <v>17</v>
      </c>
      <c r="D16" s="32">
        <f t="shared" si="1"/>
        <v>17.510000000000002</v>
      </c>
      <c r="E16" s="32">
        <f t="shared" si="1"/>
        <v>18.035300000000003</v>
      </c>
      <c r="F16" s="32">
        <f t="shared" si="1"/>
        <v>18.576359000000004</v>
      </c>
      <c r="G16" s="32">
        <f t="shared" si="1"/>
        <v>19.133649770000005</v>
      </c>
      <c r="H16" s="32">
        <f t="shared" si="1"/>
        <v>19.707659263100005</v>
      </c>
      <c r="I16" s="32">
        <f t="shared" si="1"/>
        <v>20.298889040993007</v>
      </c>
      <c r="J16" s="32">
        <f t="shared" si="1"/>
        <v>20.907855712222798</v>
      </c>
      <c r="K16" s="32">
        <f t="shared" si="1"/>
        <v>21.535091383589481</v>
      </c>
      <c r="L16" s="32">
        <f t="shared" si="1"/>
        <v>22.181144125097166</v>
      </c>
    </row>
    <row r="17" spans="1:12" x14ac:dyDescent="0.25">
      <c r="A17" s="22" t="s">
        <v>111</v>
      </c>
      <c r="B17" s="31">
        <v>10</v>
      </c>
      <c r="C17" s="31">
        <v>10</v>
      </c>
      <c r="D17" s="32">
        <f t="shared" si="1"/>
        <v>10.3</v>
      </c>
      <c r="E17" s="32">
        <f t="shared" si="1"/>
        <v>10.609000000000002</v>
      </c>
      <c r="F17" s="32">
        <f t="shared" si="1"/>
        <v>10.927270000000002</v>
      </c>
      <c r="G17" s="32">
        <f t="shared" si="1"/>
        <v>11.255088100000002</v>
      </c>
      <c r="H17" s="32">
        <f t="shared" si="1"/>
        <v>11.592740743000002</v>
      </c>
      <c r="I17" s="32">
        <f t="shared" si="1"/>
        <v>11.940522965290002</v>
      </c>
      <c r="J17" s="32">
        <f t="shared" si="1"/>
        <v>12.298738654248703</v>
      </c>
      <c r="K17" s="32">
        <f t="shared" si="1"/>
        <v>12.667700813876165</v>
      </c>
      <c r="L17" s="32">
        <f t="shared" si="1"/>
        <v>13.047731838292449</v>
      </c>
    </row>
    <row r="20" spans="1:12" x14ac:dyDescent="0.25">
      <c r="A20" s="35" t="s">
        <v>113</v>
      </c>
    </row>
    <row r="21" spans="1:12" x14ac:dyDescent="0.25">
      <c r="A21" s="35" t="s">
        <v>114</v>
      </c>
      <c r="C21" s="29"/>
    </row>
    <row r="22" spans="1:12" x14ac:dyDescent="0.25">
      <c r="A22" s="35" t="s">
        <v>115</v>
      </c>
      <c r="C22" s="29"/>
    </row>
    <row r="23" spans="1:12" x14ac:dyDescent="0.25">
      <c r="A23" s="35" t="s">
        <v>116</v>
      </c>
      <c r="C23" s="29"/>
    </row>
    <row r="24" spans="1:12" x14ac:dyDescent="0.25">
      <c r="C24" s="29"/>
    </row>
    <row r="25" spans="1:12" x14ac:dyDescent="0.25">
      <c r="C25" s="29"/>
    </row>
    <row r="26" spans="1:12" x14ac:dyDescent="0.25">
      <c r="C26" s="29"/>
    </row>
    <row r="27" spans="1:12" x14ac:dyDescent="0.25">
      <c r="C27" s="29"/>
    </row>
    <row r="28" spans="1:12" x14ac:dyDescent="0.25">
      <c r="C28" s="29"/>
    </row>
    <row r="29" spans="1:12" x14ac:dyDescent="0.25">
      <c r="C29" s="29"/>
    </row>
    <row r="30" spans="1:12" x14ac:dyDescent="0.25">
      <c r="C30" s="29"/>
    </row>
    <row r="31" spans="1:12" x14ac:dyDescent="0.25">
      <c r="C31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DC8EA720D3694B8BFDC7697E7C74F8" ma:contentTypeVersion="24" ma:contentTypeDescription="" ma:contentTypeScope="" ma:versionID="dc38cd01d781f6709f74b6f4a38b79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2023-09-29T07:00:00+00:00</OpenedDate>
    <SignificantOrder xmlns="dc463f71-b30c-4ab2-9473-d307f9d35888">false</SignificantOrder>
    <Date1 xmlns="dc463f71-b30c-4ab2-9473-d307f9d35888">2023-12-27T08:00:00+00:00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230805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40D489F-16AF-4312-A2D1-048CAEF43E6F}"/>
</file>

<file path=customXml/itemProps2.xml><?xml version="1.0" encoding="utf-8"?>
<ds:datastoreItem xmlns:ds="http://schemas.openxmlformats.org/officeDocument/2006/customXml" ds:itemID="{66E5C987-8800-4E3A-A012-D34B867229C4}"/>
</file>

<file path=customXml/itemProps3.xml><?xml version="1.0" encoding="utf-8"?>
<ds:datastoreItem xmlns:ds="http://schemas.openxmlformats.org/officeDocument/2006/customXml" ds:itemID="{1668C5E3-EF2F-4BFA-8BA0-647E6ED37D2F}"/>
</file>

<file path=customXml/itemProps4.xml><?xml version="1.0" encoding="utf-8"?>
<ds:datastoreItem xmlns:ds="http://schemas.openxmlformats.org/officeDocument/2006/customXml" ds:itemID="{9F7143D0-2BFC-4512-B142-4FF77B9BED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(R) Summary</vt:lpstr>
      <vt:lpstr>Att. #1</vt:lpstr>
      <vt:lpstr>Att. #2</vt:lpstr>
      <vt:lpstr>Price tables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Traore, Lori</cp:lastModifiedBy>
  <dcterms:created xsi:type="dcterms:W3CDTF">2018-10-04T18:58:33Z</dcterms:created>
  <dcterms:modified xsi:type="dcterms:W3CDTF">2023-09-29T21:12:06Z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0x0101006E56B4D1795A2E4DB2F0B01679ED314A009ADC8EA720D3694B8BFDC7697E7C74F8</vt:lpwstr>
  </property>
  <property fmtid="{D5CDD505-2E9C-101B-9397-08002B2CF9AE}" pid="3" name="_docset_NoMedatataSyncRequired">
    <vt:lpwstr>False</vt:lpwstr>
  </property>
</Properties>
</file>