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52253/Data Requests and Responses/"/>
    </mc:Choice>
  </mc:AlternateContent>
  <bookViews>
    <workbookView xWindow="0" yWindow="0" windowWidth="21045" windowHeight="9300"/>
  </bookViews>
  <sheets>
    <sheet name="Summary" sheetId="2" r:id="rId1"/>
    <sheet name="Input Data" sheetId="1" r:id="rId2"/>
    <sheet name="Interest Sync" sheetId="7" r:id="rId3"/>
    <sheet name="Adj Summary" sheetId="5" r:id="rId4"/>
    <sheet name="Factors" sheetId="6" r:id="rId5"/>
    <sheet name="Conversion factor" sheetId="3" r:id="rId6"/>
    <sheet name="Cost of Capital" sheetId="4" r:id="rId7"/>
  </sheets>
  <externalReferences>
    <externalReference r:id="rId8"/>
  </externalReferences>
  <definedNames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localSheetId="6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localSheetId="6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localSheetId="6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5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6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6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6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6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6" l="1"/>
  <c r="F5" i="6"/>
  <c r="E4" i="2" l="1"/>
  <c r="E7" i="2"/>
  <c r="E8" i="2"/>
  <c r="B9" i="2" l="1"/>
  <c r="N42" i="5" l="1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1" i="5"/>
  <c r="N20" i="5"/>
  <c r="N19" i="5"/>
  <c r="N18" i="5"/>
  <c r="N17" i="5"/>
  <c r="N16" i="5"/>
  <c r="N15" i="5"/>
  <c r="N14" i="5"/>
  <c r="N13" i="5"/>
  <c r="N12" i="5"/>
  <c r="N9" i="5"/>
  <c r="N8" i="5"/>
  <c r="N7" i="5"/>
  <c r="N6" i="5"/>
  <c r="N5" i="5"/>
  <c r="N4" i="5"/>
  <c r="N24" i="5"/>
  <c r="C5" i="2" s="1"/>
  <c r="I4" i="5"/>
  <c r="I5" i="5"/>
  <c r="I6" i="5"/>
  <c r="I7" i="5"/>
  <c r="I8" i="5"/>
  <c r="I9" i="5"/>
  <c r="I12" i="5"/>
  <c r="I13" i="5"/>
  <c r="I14" i="5"/>
  <c r="I15" i="5"/>
  <c r="I16" i="5"/>
  <c r="I17" i="5"/>
  <c r="I18" i="5"/>
  <c r="I19" i="5"/>
  <c r="I20" i="5"/>
  <c r="I21" i="5"/>
  <c r="I24" i="5"/>
  <c r="D5" i="2" s="1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E5" i="2" l="1"/>
  <c r="N22" i="5"/>
  <c r="C3" i="2" s="1"/>
  <c r="N43" i="5"/>
  <c r="C6" i="2" s="1"/>
  <c r="I22" i="5"/>
  <c r="D3" i="2" s="1"/>
  <c r="N10" i="5"/>
  <c r="C2" i="2" s="1"/>
  <c r="I43" i="5"/>
  <c r="D6" i="2" s="1"/>
  <c r="I10" i="5"/>
  <c r="C9" i="2" l="1"/>
  <c r="E3" i="2"/>
  <c r="D2" i="2"/>
  <c r="D9" i="2" s="1"/>
  <c r="E6" i="2"/>
  <c r="C22" i="4"/>
  <c r="E21" i="4"/>
  <c r="E20" i="4"/>
  <c r="F19" i="4"/>
  <c r="E19" i="4"/>
  <c r="E18" i="4"/>
  <c r="E22" i="4" s="1"/>
  <c r="C12" i="4"/>
  <c r="E11" i="4"/>
  <c r="E10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E9" i="4"/>
  <c r="F9" i="4" s="1"/>
  <c r="A9" i="4"/>
  <c r="E8" i="4"/>
  <c r="E12" i="4" s="1"/>
  <c r="A8" i="4"/>
  <c r="C24" i="3"/>
  <c r="C23" i="3"/>
  <c r="C10" i="3"/>
  <c r="C12" i="3" s="1"/>
  <c r="C14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7" i="3"/>
  <c r="A6" i="3"/>
  <c r="E2" i="2" l="1"/>
  <c r="E9" i="2" s="1"/>
  <c r="C18" i="3"/>
  <c r="C20" i="3" s="1"/>
  <c r="C16" i="3"/>
  <c r="D11" i="2" l="1"/>
</calcChain>
</file>

<file path=xl/sharedStrings.xml><?xml version="1.0" encoding="utf-8"?>
<sst xmlns="http://schemas.openxmlformats.org/spreadsheetml/2006/main" count="215" uniqueCount="82">
  <si>
    <t>Correction Assets</t>
  </si>
  <si>
    <t>ACCOUNT</t>
  </si>
  <si>
    <t>TYPE</t>
  </si>
  <si>
    <t>FACTOR</t>
  </si>
  <si>
    <t>FACTOR %</t>
  </si>
  <si>
    <t>ALLOCATED</t>
  </si>
  <si>
    <t>End-of-Period Plant Reserves (Adj 6.1)</t>
  </si>
  <si>
    <t>108GP</t>
  </si>
  <si>
    <t>RES</t>
  </si>
  <si>
    <t>CAGE</t>
  </si>
  <si>
    <t>CAGW</t>
  </si>
  <si>
    <t>108TP</t>
  </si>
  <si>
    <t>111IP</t>
  </si>
  <si>
    <t>Annualization of Base Period Depreciation/Amortization Expense (Adj 6.2)</t>
  </si>
  <si>
    <t>403GP</t>
  </si>
  <si>
    <t>403TP</t>
  </si>
  <si>
    <t>Interest Syncronization (Adj 7.1)</t>
  </si>
  <si>
    <t>Other Interest Expense - Restating</t>
  </si>
  <si>
    <t>WA</t>
  </si>
  <si>
    <t>Other Interest Expense - Pro Forma</t>
  </si>
  <si>
    <t>PRO</t>
  </si>
  <si>
    <t>Investor Supplied Working Captial (Adj 8.10)</t>
  </si>
  <si>
    <t>CWC</t>
  </si>
  <si>
    <t>End-of-Period Plant Balances (Adj 8.11)</t>
  </si>
  <si>
    <t>Staff Adjustment for Modeling Effects</t>
  </si>
  <si>
    <t>Depreciation Expense</t>
  </si>
  <si>
    <t>Amortization Expense</t>
  </si>
  <si>
    <t>Electric Plant in Service</t>
  </si>
  <si>
    <t>Accum. Prov. For Depreciation</t>
  </si>
  <si>
    <t>Accum. Prov. For Amortization</t>
  </si>
  <si>
    <t>Staff Revenue Requirement Model</t>
  </si>
  <si>
    <t>JAM Revenue Requirement Model</t>
  </si>
  <si>
    <t>Difference</t>
  </si>
  <si>
    <t>Reallocation Assets</t>
  </si>
  <si>
    <t>Exchange Assets</t>
  </si>
  <si>
    <r>
      <t xml:space="preserve">Company
</t>
    </r>
    <r>
      <rPr>
        <i/>
        <sz val="10"/>
        <rFont val="Times New Roman"/>
        <family val="1"/>
      </rPr>
      <t>As Filed</t>
    </r>
  </si>
  <si>
    <t>SCHMAT</t>
  </si>
  <si>
    <t>Adjustment</t>
  </si>
  <si>
    <t>Adj. 8.13 – Idaho Asset Exchange</t>
  </si>
  <si>
    <t>Input data (Reassignment)</t>
  </si>
  <si>
    <t>Adj. 8.11 – End-of-Period Plant Bal.</t>
  </si>
  <si>
    <t>Adj. 6.1 – End-of-Period Reserves</t>
  </si>
  <si>
    <t>Adj. 6.2 – Annualized Depr/Amrt Exp.</t>
  </si>
  <si>
    <t>Adj. 8.10 – Investors Supplied Working Cap.</t>
  </si>
  <si>
    <t>Total Impact of Asset Reassignment/Exchange</t>
  </si>
  <si>
    <t>Total</t>
  </si>
  <si>
    <t>Adj. 7.1 - Interest Sync</t>
  </si>
  <si>
    <t>Weighted Cost</t>
  </si>
  <si>
    <t>Conversion Factor</t>
  </si>
  <si>
    <t>Operating Revenue</t>
  </si>
  <si>
    <t>Operating Revenue Deductions:</t>
  </si>
  <si>
    <t>Uncollectible Accounts</t>
  </si>
  <si>
    <t>State Utility Tax ((3.8734%- (Line 3 * 3.8734%))</t>
  </si>
  <si>
    <t>WUTC Fee</t>
  </si>
  <si>
    <t>Sub-Total</t>
  </si>
  <si>
    <t>State Income Tax</t>
  </si>
  <si>
    <t>Federal Income Tax @ 35%</t>
  </si>
  <si>
    <t>Net Operating Income Conversion Factor</t>
  </si>
  <si>
    <t>Company uses inverse known as "Net to Gross Bump-up".</t>
  </si>
  <si>
    <t>Revenue Sensitive Tax Rates:</t>
  </si>
  <si>
    <t>customer accounting</t>
  </si>
  <si>
    <t>other taxes</t>
  </si>
  <si>
    <t>Nominal Tax Rate</t>
  </si>
  <si>
    <t>Weighted Average Cost of Capital</t>
  </si>
  <si>
    <t>COMPANY PROPOSED</t>
  </si>
  <si>
    <t>Type of Capital</t>
  </si>
  <si>
    <t>Cap.Structure</t>
  </si>
  <si>
    <t>Cost</t>
  </si>
  <si>
    <t>Debt Rate</t>
  </si>
  <si>
    <t>Long-term Debt</t>
  </si>
  <si>
    <t>Short term Debt</t>
  </si>
  <si>
    <t>Preferred Stock</t>
  </si>
  <si>
    <t>Common Stock</t>
  </si>
  <si>
    <t>STAFF PROPOSED</t>
  </si>
  <si>
    <t>Staff Model without Idaho Power Asset Exchange</t>
  </si>
  <si>
    <r>
      <t>Impact due to change in WCA Factors</t>
    </r>
    <r>
      <rPr>
        <vertAlign val="superscript"/>
        <sz val="10"/>
        <rFont val="Times New Roman"/>
        <family val="1"/>
      </rPr>
      <t>1</t>
    </r>
  </si>
  <si>
    <t>Modeling Impacts due to changes in WCA Allocation Factors</t>
  </si>
  <si>
    <t>Pacific Power GRC UE-152253</t>
  </si>
  <si>
    <t>Rate Plan Year 1 - Staff Proposed Revenue Requirement Increase</t>
  </si>
  <si>
    <t>Reassignment Assets</t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</si>
  <si>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>Staff did not include these impacts in its responsive testimony or directly in this response because their</t>
    </r>
  </si>
  <si>
    <t xml:space="preserve"> effect is minimal.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</si>
</sst>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0.0000%"/>
    <numFmt numFmtId="167" formatCode="0.00000%"/>
    <numFmt numFmtId="168" formatCode="_(&quot;$&quot;* #,##0_);_(&quot;$&quot;* \(#,##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5" fillId="0" borderId="0" xfId="4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3" applyFont="1" applyFill="1" applyBorder="1" applyAlignment="1">
      <alignment horizontal="left"/>
    </xf>
    <xf numFmtId="41" fontId="5" fillId="0" borderId="0" xfId="1" applyNumberFormat="1" applyFont="1" applyFill="1" applyBorder="1" applyAlignment="1">
      <alignment horizontal="center"/>
    </xf>
    <xf numFmtId="164" fontId="5" fillId="0" borderId="0" xfId="2" applyNumberFormat="1" applyFont="1" applyFill="1" applyAlignment="1">
      <alignment horizontal="center"/>
    </xf>
    <xf numFmtId="41" fontId="5" fillId="0" borderId="0" xfId="1" applyNumberFormat="1" applyFont="1" applyFill="1" applyAlignment="1">
      <alignment horizontal="center"/>
    </xf>
    <xf numFmtId="0" fontId="5" fillId="0" borderId="0" xfId="3" applyFont="1" applyFill="1" applyBorder="1" applyAlignment="1">
      <alignment horizontal="center"/>
    </xf>
    <xf numFmtId="165" fontId="8" fillId="0" borderId="0" xfId="1" applyNumberFormat="1" applyFont="1" applyFill="1" applyBorder="1"/>
    <xf numFmtId="165" fontId="5" fillId="0" borderId="0" xfId="1" applyNumberFormat="1" applyFont="1" applyFill="1" applyBorder="1" applyAlignment="1">
      <alignment horizontal="center"/>
    </xf>
    <xf numFmtId="0" fontId="9" fillId="0" borderId="0" xfId="3" applyNumberFormat="1" applyFont="1" applyFill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9" fillId="0" borderId="0" xfId="0" applyFont="1" applyFill="1"/>
    <xf numFmtId="0" fontId="3" fillId="0" borderId="0" xfId="4" applyFont="1" applyFill="1" applyAlignment="1"/>
    <xf numFmtId="0" fontId="5" fillId="0" borderId="0" xfId="4" applyFont="1" applyFill="1" applyAlignment="1">
      <alignment horizontal="center"/>
    </xf>
    <xf numFmtId="0" fontId="5" fillId="0" borderId="0" xfId="4" applyFont="1" applyFill="1" applyAlignment="1">
      <alignment horizontal="center" vertical="center" wrapText="1"/>
    </xf>
    <xf numFmtId="0" fontId="5" fillId="0" borderId="0" xfId="4" applyFont="1" applyFill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3" applyFont="1" applyFill="1" applyAlignment="1">
      <alignment horizontal="right"/>
    </xf>
    <xf numFmtId="0" fontId="5" fillId="0" borderId="0" xfId="4" applyFont="1" applyFill="1" applyAlignment="1">
      <alignment wrapText="1"/>
    </xf>
    <xf numFmtId="0" fontId="5" fillId="0" borderId="0" xfId="4" applyFont="1" applyFill="1" applyAlignment="1">
      <alignment horizontal="right" wrapText="1"/>
    </xf>
    <xf numFmtId="165" fontId="5" fillId="0" borderId="0" xfId="1" applyNumberFormat="1" applyFont="1" applyFill="1"/>
    <xf numFmtId="165" fontId="5" fillId="0" borderId="1" xfId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165" fontId="8" fillId="0" borderId="2" xfId="1" applyNumberFormat="1" applyFont="1" applyFill="1" applyBorder="1"/>
    <xf numFmtId="165" fontId="9" fillId="0" borderId="0" xfId="3" applyNumberFormat="1" applyFont="1" applyFill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6" fontId="5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left"/>
    </xf>
    <xf numFmtId="166" fontId="8" fillId="0" borderId="0" xfId="2" applyNumberFormat="1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166" fontId="5" fillId="0" borderId="0" xfId="2" applyNumberFormat="1" applyFont="1" applyFill="1"/>
    <xf numFmtId="0" fontId="5" fillId="0" borderId="0" xfId="0" applyFont="1" applyAlignment="1" applyProtection="1">
      <alignment horizontal="right"/>
    </xf>
    <xf numFmtId="166" fontId="5" fillId="0" borderId="5" xfId="2" applyNumberFormat="1" applyFont="1" applyBorder="1" applyAlignment="1" applyProtection="1">
      <alignment horizontal="right"/>
    </xf>
    <xf numFmtId="0" fontId="5" fillId="0" borderId="0" xfId="0" applyFont="1" applyProtection="1"/>
    <xf numFmtId="164" fontId="8" fillId="0" borderId="0" xfId="2" applyNumberFormat="1" applyFont="1" applyAlignment="1" applyProtection="1">
      <alignment horizontal="right"/>
    </xf>
    <xf numFmtId="166" fontId="8" fillId="0" borderId="4" xfId="2" applyNumberFormat="1" applyFont="1" applyBorder="1" applyAlignment="1" applyProtection="1">
      <alignment horizontal="right"/>
    </xf>
    <xf numFmtId="166" fontId="8" fillId="0" borderId="0" xfId="2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10" fillId="0" borderId="1" xfId="2" applyNumberFormat="1" applyFont="1" applyBorder="1" applyAlignment="1" applyProtection="1">
      <alignment horizontal="right"/>
    </xf>
    <xf numFmtId="0" fontId="5" fillId="0" borderId="0" xfId="0" applyFont="1" applyAlignment="1">
      <alignment horizontal="right"/>
    </xf>
    <xf numFmtId="166" fontId="5" fillId="0" borderId="0" xfId="2" applyNumberFormat="1" applyFont="1"/>
    <xf numFmtId="0" fontId="5" fillId="0" borderId="0" xfId="0" applyFont="1" applyAlignment="1">
      <alignment horizontal="center"/>
    </xf>
    <xf numFmtId="166" fontId="8" fillId="0" borderId="0" xfId="0" applyNumberFormat="1" applyFont="1" applyProtection="1"/>
    <xf numFmtId="166" fontId="8" fillId="0" borderId="0" xfId="0" applyNumberFormat="1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0" fontId="8" fillId="0" borderId="9" xfId="2" applyNumberFormat="1" applyFont="1" applyFill="1" applyBorder="1" applyAlignment="1">
      <alignment horizontal="center"/>
    </xf>
    <xf numFmtId="10" fontId="8" fillId="0" borderId="10" xfId="2" applyNumberFormat="1" applyFont="1" applyFill="1" applyBorder="1"/>
    <xf numFmtId="164" fontId="8" fillId="0" borderId="10" xfId="2" applyNumberFormat="1" applyFont="1" applyBorder="1"/>
    <xf numFmtId="0" fontId="5" fillId="0" borderId="11" xfId="0" applyFont="1" applyBorder="1"/>
    <xf numFmtId="0" fontId="5" fillId="0" borderId="0" xfId="0" applyFont="1" applyAlignment="1">
      <alignment horizontal="left"/>
    </xf>
    <xf numFmtId="10" fontId="8" fillId="0" borderId="12" xfId="2" applyNumberFormat="1" applyFont="1" applyFill="1" applyBorder="1" applyAlignment="1">
      <alignment horizontal="center"/>
    </xf>
    <xf numFmtId="10" fontId="8" fillId="0" borderId="0" xfId="2" applyNumberFormat="1" applyFont="1" applyFill="1" applyBorder="1"/>
    <xf numFmtId="164" fontId="8" fillId="0" borderId="0" xfId="2" applyNumberFormat="1" applyFont="1" applyBorder="1"/>
    <xf numFmtId="10" fontId="5" fillId="0" borderId="13" xfId="0" applyNumberFormat="1" applyFont="1" applyBorder="1"/>
    <xf numFmtId="164" fontId="5" fillId="0" borderId="13" xfId="0" applyNumberFormat="1" applyFont="1" applyBorder="1"/>
    <xf numFmtId="10" fontId="8" fillId="0" borderId="14" xfId="2" applyNumberFormat="1" applyFont="1" applyFill="1" applyBorder="1" applyAlignment="1" applyProtection="1">
      <alignment horizontal="center"/>
    </xf>
    <xf numFmtId="164" fontId="8" fillId="0" borderId="5" xfId="2" applyNumberFormat="1" applyFont="1" applyFill="1" applyBorder="1" applyProtection="1"/>
    <xf numFmtId="164" fontId="8" fillId="0" borderId="4" xfId="2" applyNumberFormat="1" applyFont="1" applyBorder="1" applyProtection="1"/>
    <xf numFmtId="164" fontId="5" fillId="0" borderId="15" xfId="0" applyNumberFormat="1" applyFont="1" applyBorder="1"/>
    <xf numFmtId="164" fontId="5" fillId="0" borderId="0" xfId="0" applyNumberFormat="1" applyFont="1"/>
    <xf numFmtId="164" fontId="6" fillId="0" borderId="0" xfId="0" applyNumberFormat="1" applyFont="1" applyAlignment="1">
      <alignment horizontal="center"/>
    </xf>
    <xf numFmtId="164" fontId="5" fillId="0" borderId="10" xfId="6" applyNumberFormat="1" applyFont="1" applyBorder="1"/>
    <xf numFmtId="164" fontId="5" fillId="0" borderId="11" xfId="0" applyNumberFormat="1" applyFont="1" applyBorder="1"/>
    <xf numFmtId="164" fontId="5" fillId="0" borderId="0" xfId="6" applyNumberFormat="1" applyFont="1" applyBorder="1"/>
    <xf numFmtId="167" fontId="5" fillId="0" borderId="13" xfId="0" applyNumberFormat="1" applyFont="1" applyBorder="1"/>
    <xf numFmtId="0" fontId="5" fillId="0" borderId="13" xfId="0" applyFont="1" applyBorder="1"/>
    <xf numFmtId="164" fontId="11" fillId="0" borderId="4" xfId="2" applyNumberFormat="1" applyFont="1" applyBorder="1" applyProtection="1"/>
    <xf numFmtId="0" fontId="5" fillId="0" borderId="15" xfId="0" applyFont="1" applyBorder="1"/>
    <xf numFmtId="0" fontId="12" fillId="0" borderId="0" xfId="0" applyFont="1"/>
    <xf numFmtId="0" fontId="8" fillId="0" borderId="0" xfId="0" applyFont="1"/>
    <xf numFmtId="41" fontId="9" fillId="0" borderId="0" xfId="3" applyNumberFormat="1" applyFont="1" applyFill="1" applyAlignment="1">
      <alignment horizontal="center"/>
    </xf>
    <xf numFmtId="168" fontId="5" fillId="0" borderId="2" xfId="5" applyNumberFormat="1" applyFont="1" applyBorder="1" applyAlignment="1">
      <alignment vertical="center" wrapText="1"/>
    </xf>
    <xf numFmtId="168" fontId="5" fillId="0" borderId="0" xfId="5" applyNumberFormat="1" applyFont="1" applyFill="1"/>
    <xf numFmtId="168" fontId="5" fillId="0" borderId="0" xfId="4" applyNumberFormat="1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7">
    <cellStyle name="Comma" xfId="1" builtinId="3"/>
    <cellStyle name="Currency" xfId="5" builtinId="4"/>
    <cellStyle name="Normal" xfId="0" builtinId="0"/>
    <cellStyle name="Normal 315" xfId="4"/>
    <cellStyle name="Normal_Copy of File50007" xfId="3"/>
    <cellStyle name="Percent" xfId="2" builtinId="5"/>
    <cellStyle name="Percent 2 18" xfId="6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rrection%20Assets\Revenue%20Requir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ReqCal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Normal="100" workbookViewId="0">
      <selection activeCell="A14" sqref="A14"/>
    </sheetView>
  </sheetViews>
  <sheetFormatPr defaultColWidth="28.7109375" defaultRowHeight="12.75" x14ac:dyDescent="0.2"/>
  <cols>
    <col min="1" max="1" width="38.140625" style="30" customWidth="1"/>
    <col min="2" max="2" width="10" style="30" customWidth="1"/>
    <col min="3" max="3" width="12.140625" style="30" bestFit="1" customWidth="1"/>
    <col min="4" max="4" width="10" style="30" customWidth="1"/>
    <col min="5" max="5" width="11.28515625" style="30" customWidth="1"/>
    <col min="6" max="16384" width="28.7109375" style="30"/>
  </cols>
  <sheetData>
    <row r="1" spans="1:5" ht="25.5" x14ac:dyDescent="0.2">
      <c r="A1" s="31" t="s">
        <v>37</v>
      </c>
      <c r="B1" s="87" t="s">
        <v>34</v>
      </c>
      <c r="C1" s="87" t="s">
        <v>79</v>
      </c>
      <c r="D1" s="87" t="s">
        <v>0</v>
      </c>
      <c r="E1" s="87" t="s">
        <v>45</v>
      </c>
    </row>
    <row r="2" spans="1:5" x14ac:dyDescent="0.2">
      <c r="A2" s="32" t="s">
        <v>41</v>
      </c>
      <c r="B2" s="32"/>
      <c r="C2" s="33">
        <f>ROUND(('Adj Summary'!N10*'Cost of Capital'!E22)/'Conversion factor'!C18,0)</f>
        <v>2186</v>
      </c>
      <c r="D2" s="33">
        <f>ROUND(('Adj Summary'!I10*'Cost of Capital'!E22)/'Conversion factor'!C18,0)</f>
        <v>10989</v>
      </c>
      <c r="E2" s="33">
        <f>SUM(B2:D2)</f>
        <v>13175</v>
      </c>
    </row>
    <row r="3" spans="1:5" x14ac:dyDescent="0.2">
      <c r="A3" s="32" t="s">
        <v>42</v>
      </c>
      <c r="B3" s="32"/>
      <c r="C3" s="33">
        <f>ROUND((-'Adj Summary'!N22*0.65)/'Conversion factor'!C18,0)</f>
        <v>4882</v>
      </c>
      <c r="D3" s="33">
        <f>ROUND((-'Adj Summary'!I22*0.65)/'Conversion factor'!C18,0)</f>
        <v>565</v>
      </c>
      <c r="E3" s="33">
        <f t="shared" ref="E3:E8" si="0">SUM(B3:D3)</f>
        <v>5447</v>
      </c>
    </row>
    <row r="4" spans="1:5" x14ac:dyDescent="0.2">
      <c r="A4" s="32" t="s">
        <v>46</v>
      </c>
      <c r="B4" s="33">
        <v>-50962</v>
      </c>
      <c r="C4" s="33">
        <v>-42974</v>
      </c>
      <c r="D4" s="33">
        <v>-152238</v>
      </c>
      <c r="E4" s="33">
        <f t="shared" si="0"/>
        <v>-246174</v>
      </c>
    </row>
    <row r="5" spans="1:5" x14ac:dyDescent="0.2">
      <c r="A5" s="32" t="s">
        <v>43</v>
      </c>
      <c r="B5" s="32"/>
      <c r="C5" s="33">
        <f>ROUND(('Adj Summary'!N24*'Cost of Capital'!E22)/'Conversion factor'!C18,0)</f>
        <v>-5008</v>
      </c>
      <c r="D5" s="33">
        <f>ROUND(('Adj Summary'!I24*'Cost of Capital'!E22)/'Conversion factor'!C18,0)</f>
        <v>-30982</v>
      </c>
      <c r="E5" s="33">
        <f t="shared" si="0"/>
        <v>-35990</v>
      </c>
    </row>
    <row r="6" spans="1:5" x14ac:dyDescent="0.2">
      <c r="A6" s="32" t="s">
        <v>40</v>
      </c>
      <c r="B6" s="32"/>
      <c r="C6" s="33">
        <f>ROUND(('Adj Summary'!N43*'Cost of Capital'!E22)/'Conversion factor'!C18,0)</f>
        <v>25594</v>
      </c>
      <c r="D6" s="33">
        <f>ROUND(('Adj Summary'!I43*'Cost of Capital'!E22)/'Conversion factor'!C18,0)</f>
        <v>3738</v>
      </c>
      <c r="E6" s="33">
        <f t="shared" si="0"/>
        <v>29332</v>
      </c>
    </row>
    <row r="7" spans="1:5" x14ac:dyDescent="0.2">
      <c r="A7" s="32" t="s">
        <v>38</v>
      </c>
      <c r="B7" s="33">
        <v>395500</v>
      </c>
      <c r="C7" s="32"/>
      <c r="D7" s="32"/>
      <c r="E7" s="33">
        <f t="shared" si="0"/>
        <v>395500</v>
      </c>
    </row>
    <row r="8" spans="1:5" x14ac:dyDescent="0.2">
      <c r="A8" s="32" t="s">
        <v>39</v>
      </c>
      <c r="B8" s="32"/>
      <c r="C8" s="33">
        <v>180922</v>
      </c>
      <c r="D8" s="33">
        <v>1231047</v>
      </c>
      <c r="E8" s="33">
        <f t="shared" si="0"/>
        <v>1411969</v>
      </c>
    </row>
    <row r="9" spans="1:5" x14ac:dyDescent="0.2">
      <c r="A9" s="34" t="s">
        <v>44</v>
      </c>
      <c r="B9" s="33">
        <f>SUM(B2:B8)</f>
        <v>344538</v>
      </c>
      <c r="C9" s="33">
        <f>SUM(C2:C8)</f>
        <v>165602</v>
      </c>
      <c r="D9" s="33">
        <f>SUM(D2:D8)</f>
        <v>1063119</v>
      </c>
      <c r="E9" s="33">
        <f>SUM(E2:E8)</f>
        <v>1573259</v>
      </c>
    </row>
    <row r="11" spans="1:5" ht="15.75" x14ac:dyDescent="0.2">
      <c r="A11" s="32" t="s">
        <v>75</v>
      </c>
      <c r="B11" s="32"/>
      <c r="C11" s="84">
        <v>1841</v>
      </c>
      <c r="D11" s="84">
        <f>Factors!F5</f>
        <v>5867</v>
      </c>
    </row>
    <row r="13" spans="1:5" ht="15.75" x14ac:dyDescent="0.2">
      <c r="A13" s="30" t="s">
        <v>80</v>
      </c>
    </row>
    <row r="14" spans="1:5" x14ac:dyDescent="0.2">
      <c r="A14" s="30" t="s">
        <v>81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80"/>
  <sheetViews>
    <sheetView zoomScaleNormal="100" workbookViewId="0">
      <selection activeCell="G6" sqref="G6:G7"/>
    </sheetView>
  </sheetViews>
  <sheetFormatPr defaultColWidth="8.85546875" defaultRowHeight="12.75" x14ac:dyDescent="0.2"/>
  <cols>
    <col min="1" max="1" width="10" style="2" customWidth="1"/>
    <col min="2" max="2" width="28" style="2" bestFit="1" customWidth="1"/>
    <col min="3" max="3" width="5.42578125" style="2" bestFit="1" customWidth="1"/>
    <col min="4" max="4" width="13.42578125" style="2" bestFit="1" customWidth="1"/>
    <col min="5" max="5" width="13.140625" style="2" customWidth="1"/>
    <col min="6" max="7" width="14.140625" style="2" bestFit="1" customWidth="1"/>
    <col min="8" max="8" width="11" style="2" customWidth="1"/>
    <col min="9" max="9" width="10" style="2" bestFit="1" customWidth="1"/>
    <col min="10" max="10" width="13.28515625" style="2" bestFit="1" customWidth="1"/>
    <col min="11" max="11" width="9.85546875" style="2" bestFit="1" customWidth="1"/>
    <col min="12" max="16384" width="8.85546875" style="2"/>
  </cols>
  <sheetData>
    <row r="1" spans="1:11" s="14" customFormat="1" ht="25.5" x14ac:dyDescent="0.2">
      <c r="A1" s="15" t="s">
        <v>24</v>
      </c>
      <c r="B1" s="9"/>
      <c r="C1" s="9"/>
      <c r="D1" s="26"/>
      <c r="E1" s="27" t="s">
        <v>34</v>
      </c>
      <c r="F1" s="27" t="s">
        <v>33</v>
      </c>
      <c r="G1" s="27" t="s">
        <v>0</v>
      </c>
      <c r="H1" s="11"/>
      <c r="I1" s="7"/>
      <c r="J1" s="8"/>
      <c r="K1" s="29"/>
    </row>
    <row r="2" spans="1:11" s="14" customFormat="1" x14ac:dyDescent="0.2">
      <c r="B2" s="1"/>
      <c r="C2" s="1"/>
      <c r="D2" s="1"/>
      <c r="E2" s="1"/>
      <c r="F2" s="1"/>
      <c r="G2" s="1"/>
      <c r="H2" s="16"/>
      <c r="I2" s="7"/>
      <c r="J2" s="8"/>
      <c r="K2" s="29"/>
    </row>
    <row r="3" spans="1:11" s="14" customFormat="1" x14ac:dyDescent="0.2">
      <c r="B3" s="22" t="s">
        <v>25</v>
      </c>
      <c r="C3" s="16" t="s">
        <v>20</v>
      </c>
      <c r="D3" s="10"/>
      <c r="E3" s="10">
        <v>0</v>
      </c>
      <c r="F3" s="10">
        <v>-204870</v>
      </c>
      <c r="G3" s="10">
        <v>-27546</v>
      </c>
      <c r="I3" s="7"/>
      <c r="J3" s="8"/>
      <c r="K3" s="29"/>
    </row>
    <row r="4" spans="1:11" s="14" customFormat="1" x14ac:dyDescent="0.2">
      <c r="A4" s="1"/>
      <c r="B4" s="1" t="s">
        <v>26</v>
      </c>
      <c r="C4" s="16" t="s">
        <v>20</v>
      </c>
      <c r="D4" s="10"/>
      <c r="E4" s="10">
        <v>0</v>
      </c>
      <c r="F4" s="10">
        <v>-20578</v>
      </c>
      <c r="G4" s="10">
        <v>-14216</v>
      </c>
      <c r="I4" s="7"/>
      <c r="J4" s="8"/>
      <c r="K4" s="29"/>
    </row>
    <row r="5" spans="1:11" s="14" customFormat="1" x14ac:dyDescent="0.2">
      <c r="A5" s="1"/>
      <c r="B5" s="22" t="s">
        <v>27</v>
      </c>
      <c r="C5" s="16" t="s">
        <v>20</v>
      </c>
      <c r="D5" s="10"/>
      <c r="E5" s="10">
        <v>0</v>
      </c>
      <c r="F5" s="10">
        <v>-11960217</v>
      </c>
      <c r="G5" s="10">
        <v>-2303664</v>
      </c>
      <c r="I5" s="7"/>
      <c r="J5" s="8"/>
      <c r="K5" s="29"/>
    </row>
    <row r="6" spans="1:11" s="14" customFormat="1" x14ac:dyDescent="0.2">
      <c r="A6" s="1"/>
      <c r="B6" s="22" t="s">
        <v>28</v>
      </c>
      <c r="C6" s="16" t="s">
        <v>20</v>
      </c>
      <c r="D6" s="10"/>
      <c r="E6" s="10">
        <v>0</v>
      </c>
      <c r="F6" s="10">
        <v>3049116</v>
      </c>
      <c r="G6" s="10">
        <v>812805</v>
      </c>
      <c r="I6" s="7"/>
      <c r="J6" s="8"/>
      <c r="K6" s="29"/>
    </row>
    <row r="7" spans="1:11" s="14" customFormat="1" x14ac:dyDescent="0.2">
      <c r="A7" s="1"/>
      <c r="B7" s="22" t="s">
        <v>29</v>
      </c>
      <c r="C7" s="16" t="s">
        <v>20</v>
      </c>
      <c r="D7" s="10"/>
      <c r="E7" s="10">
        <v>0</v>
      </c>
      <c r="F7" s="10">
        <v>82389</v>
      </c>
      <c r="G7" s="10">
        <v>58926</v>
      </c>
      <c r="I7" s="7"/>
      <c r="J7" s="8"/>
      <c r="K7" s="29"/>
    </row>
    <row r="8" spans="1:11" s="14" customFormat="1" x14ac:dyDescent="0.2">
      <c r="A8" s="1"/>
      <c r="B8" s="1"/>
      <c r="C8" s="1"/>
      <c r="D8" s="1"/>
      <c r="E8" s="1"/>
      <c r="F8" s="1"/>
      <c r="G8" s="1"/>
      <c r="H8" s="16"/>
      <c r="I8" s="7"/>
      <c r="J8" s="8"/>
      <c r="K8" s="29"/>
    </row>
    <row r="9" spans="1:11" s="14" customFormat="1" x14ac:dyDescent="0.2">
      <c r="A9" s="1"/>
      <c r="B9" s="1"/>
      <c r="C9" s="1"/>
      <c r="D9" s="1"/>
      <c r="E9" s="1"/>
      <c r="F9" s="1"/>
      <c r="G9" s="1"/>
      <c r="H9" s="16"/>
      <c r="I9" s="7"/>
      <c r="J9" s="8"/>
      <c r="K9" s="29"/>
    </row>
    <row r="10" spans="1:11" s="14" customFormat="1" x14ac:dyDescent="0.2">
      <c r="I10" s="7"/>
      <c r="J10" s="8"/>
      <c r="K10" s="29"/>
    </row>
    <row r="11" spans="1:11" x14ac:dyDescent="0.2">
      <c r="I11" s="7"/>
      <c r="J11" s="8"/>
      <c r="K11" s="29"/>
    </row>
    <row r="12" spans="1:11" x14ac:dyDescent="0.2">
      <c r="I12" s="7"/>
      <c r="J12" s="8"/>
      <c r="K12" s="29"/>
    </row>
    <row r="13" spans="1:11" x14ac:dyDescent="0.2">
      <c r="K13" s="29"/>
    </row>
    <row r="14" spans="1:11" x14ac:dyDescent="0.2">
      <c r="K14" s="29"/>
    </row>
    <row r="15" spans="1:11" x14ac:dyDescent="0.2">
      <c r="B15" s="21"/>
      <c r="D15" s="1"/>
      <c r="K15" s="29"/>
    </row>
    <row r="16" spans="1:11" x14ac:dyDescent="0.2">
      <c r="B16" s="21"/>
    </row>
    <row r="17" spans="2:2" x14ac:dyDescent="0.2">
      <c r="B17" s="21"/>
    </row>
    <row r="18" spans="2:2" x14ac:dyDescent="0.2">
      <c r="B18" s="21"/>
    </row>
    <row r="19" spans="2:2" x14ac:dyDescent="0.2">
      <c r="B19" s="21"/>
    </row>
    <row r="20" spans="2:2" x14ac:dyDescent="0.2">
      <c r="B20" s="21"/>
    </row>
    <row r="21" spans="2:2" x14ac:dyDescent="0.2">
      <c r="B21" s="21"/>
    </row>
    <row r="22" spans="2:2" x14ac:dyDescent="0.2">
      <c r="B22" s="21"/>
    </row>
    <row r="23" spans="2:2" x14ac:dyDescent="0.2">
      <c r="B23" s="21"/>
    </row>
    <row r="24" spans="2:2" x14ac:dyDescent="0.2">
      <c r="B24" s="21"/>
    </row>
    <row r="25" spans="2:2" x14ac:dyDescent="0.2">
      <c r="B25" s="21"/>
    </row>
    <row r="26" spans="2:2" x14ac:dyDescent="0.2">
      <c r="B26" s="21"/>
    </row>
    <row r="27" spans="2:2" x14ac:dyDescent="0.2">
      <c r="B27" s="21"/>
    </row>
    <row r="28" spans="2:2" x14ac:dyDescent="0.2">
      <c r="B28" s="21"/>
    </row>
    <row r="29" spans="2:2" x14ac:dyDescent="0.2">
      <c r="B29" s="21"/>
    </row>
    <row r="30" spans="2:2" x14ac:dyDescent="0.2">
      <c r="B30" s="21"/>
    </row>
    <row r="31" spans="2:2" x14ac:dyDescent="0.2">
      <c r="B31" s="21"/>
    </row>
    <row r="32" spans="2:2" x14ac:dyDescent="0.2">
      <c r="B32" s="21"/>
    </row>
    <row r="33" spans="2:2" x14ac:dyDescent="0.2">
      <c r="B33" s="21"/>
    </row>
    <row r="34" spans="2:2" x14ac:dyDescent="0.2">
      <c r="B34" s="21"/>
    </row>
    <row r="35" spans="2:2" x14ac:dyDescent="0.2">
      <c r="B35" s="21"/>
    </row>
    <row r="36" spans="2:2" x14ac:dyDescent="0.2">
      <c r="B36" s="21"/>
    </row>
    <row r="37" spans="2:2" x14ac:dyDescent="0.2">
      <c r="B37" s="21"/>
    </row>
    <row r="38" spans="2:2" x14ac:dyDescent="0.2">
      <c r="B38" s="21"/>
    </row>
    <row r="39" spans="2:2" x14ac:dyDescent="0.2">
      <c r="B39" s="21"/>
    </row>
    <row r="40" spans="2:2" x14ac:dyDescent="0.2">
      <c r="B40" s="21"/>
    </row>
    <row r="41" spans="2:2" x14ac:dyDescent="0.2">
      <c r="B41" s="21"/>
    </row>
    <row r="42" spans="2:2" x14ac:dyDescent="0.2">
      <c r="B42" s="21"/>
    </row>
    <row r="43" spans="2:2" x14ac:dyDescent="0.2">
      <c r="B43" s="21"/>
    </row>
    <row r="44" spans="2:2" x14ac:dyDescent="0.2">
      <c r="B44" s="21"/>
    </row>
    <row r="45" spans="2:2" x14ac:dyDescent="0.2">
      <c r="B45" s="21"/>
    </row>
    <row r="46" spans="2:2" x14ac:dyDescent="0.2">
      <c r="B46" s="21"/>
    </row>
    <row r="47" spans="2:2" x14ac:dyDescent="0.2">
      <c r="B47" s="21"/>
    </row>
    <row r="48" spans="2:2" x14ac:dyDescent="0.2">
      <c r="B48" s="21"/>
    </row>
    <row r="49" spans="2:2" x14ac:dyDescent="0.2">
      <c r="B49" s="21"/>
    </row>
    <row r="50" spans="2:2" x14ac:dyDescent="0.2">
      <c r="B50" s="21"/>
    </row>
    <row r="51" spans="2:2" x14ac:dyDescent="0.2">
      <c r="B51" s="21"/>
    </row>
    <row r="52" spans="2:2" x14ac:dyDescent="0.2">
      <c r="B52" s="21"/>
    </row>
    <row r="53" spans="2:2" x14ac:dyDescent="0.2">
      <c r="B53" s="21"/>
    </row>
    <row r="54" spans="2:2" x14ac:dyDescent="0.2">
      <c r="B54" s="21"/>
    </row>
    <row r="55" spans="2:2" x14ac:dyDescent="0.2">
      <c r="B55" s="21"/>
    </row>
    <row r="56" spans="2:2" x14ac:dyDescent="0.2">
      <c r="B56" s="21"/>
    </row>
    <row r="57" spans="2:2" x14ac:dyDescent="0.2">
      <c r="B57" s="21"/>
    </row>
    <row r="58" spans="2:2" x14ac:dyDescent="0.2">
      <c r="B58" s="21"/>
    </row>
    <row r="59" spans="2:2" x14ac:dyDescent="0.2">
      <c r="B59" s="21"/>
    </row>
    <row r="60" spans="2:2" x14ac:dyDescent="0.2">
      <c r="B60" s="21"/>
    </row>
    <row r="61" spans="2:2" x14ac:dyDescent="0.2">
      <c r="B61" s="21"/>
    </row>
    <row r="62" spans="2:2" x14ac:dyDescent="0.2">
      <c r="B62" s="21"/>
    </row>
    <row r="63" spans="2:2" x14ac:dyDescent="0.2">
      <c r="B63" s="21"/>
    </row>
    <row r="64" spans="2:2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  <row r="71" spans="2:2" x14ac:dyDescent="0.2">
      <c r="B71" s="21"/>
    </row>
    <row r="72" spans="2:2" x14ac:dyDescent="0.2">
      <c r="B72" s="21"/>
    </row>
    <row r="73" spans="2:2" x14ac:dyDescent="0.2">
      <c r="B73" s="21"/>
    </row>
    <row r="74" spans="2:2" x14ac:dyDescent="0.2">
      <c r="B74" s="21"/>
    </row>
    <row r="75" spans="2:2" x14ac:dyDescent="0.2">
      <c r="B75" s="21"/>
    </row>
    <row r="76" spans="2:2" x14ac:dyDescent="0.2">
      <c r="B76" s="21"/>
    </row>
    <row r="77" spans="2:2" x14ac:dyDescent="0.2">
      <c r="B77" s="21"/>
    </row>
    <row r="78" spans="2:2" x14ac:dyDescent="0.2">
      <c r="B78" s="21"/>
    </row>
    <row r="79" spans="2:2" x14ac:dyDescent="0.2">
      <c r="B79" s="21"/>
    </row>
    <row r="80" spans="2:2" x14ac:dyDescent="0.2">
      <c r="B80" s="21"/>
    </row>
    <row r="81" spans="2:2" x14ac:dyDescent="0.2">
      <c r="B81" s="21"/>
    </row>
    <row r="82" spans="2:2" x14ac:dyDescent="0.2">
      <c r="B82" s="21"/>
    </row>
    <row r="83" spans="2:2" x14ac:dyDescent="0.2">
      <c r="B83" s="21"/>
    </row>
    <row r="84" spans="2:2" x14ac:dyDescent="0.2">
      <c r="B84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8" spans="2:2" x14ac:dyDescent="0.2">
      <c r="B88" s="21"/>
    </row>
    <row r="89" spans="2:2" x14ac:dyDescent="0.2">
      <c r="B89" s="21"/>
    </row>
    <row r="90" spans="2:2" x14ac:dyDescent="0.2">
      <c r="B90" s="21"/>
    </row>
    <row r="91" spans="2:2" x14ac:dyDescent="0.2">
      <c r="B91" s="21"/>
    </row>
    <row r="92" spans="2:2" x14ac:dyDescent="0.2">
      <c r="B92" s="21"/>
    </row>
    <row r="93" spans="2:2" x14ac:dyDescent="0.2">
      <c r="B93" s="21"/>
    </row>
    <row r="94" spans="2:2" x14ac:dyDescent="0.2">
      <c r="B94" s="21"/>
    </row>
    <row r="95" spans="2:2" x14ac:dyDescent="0.2">
      <c r="B95" s="21"/>
    </row>
    <row r="96" spans="2:2" x14ac:dyDescent="0.2">
      <c r="B96" s="21"/>
    </row>
    <row r="97" spans="2:2" x14ac:dyDescent="0.2">
      <c r="B97" s="21"/>
    </row>
    <row r="98" spans="2:2" x14ac:dyDescent="0.2">
      <c r="B98" s="21"/>
    </row>
    <row r="99" spans="2:2" x14ac:dyDescent="0.2">
      <c r="B99" s="21"/>
    </row>
    <row r="100" spans="2:2" x14ac:dyDescent="0.2">
      <c r="B100" s="21"/>
    </row>
    <row r="101" spans="2:2" x14ac:dyDescent="0.2">
      <c r="B101" s="21"/>
    </row>
    <row r="102" spans="2:2" x14ac:dyDescent="0.2">
      <c r="B102" s="21"/>
    </row>
    <row r="103" spans="2:2" x14ac:dyDescent="0.2">
      <c r="B103" s="21"/>
    </row>
    <row r="104" spans="2:2" x14ac:dyDescent="0.2">
      <c r="B104" s="21"/>
    </row>
    <row r="105" spans="2:2" x14ac:dyDescent="0.2">
      <c r="B105" s="21"/>
    </row>
    <row r="106" spans="2:2" x14ac:dyDescent="0.2">
      <c r="B106" s="21"/>
    </row>
    <row r="107" spans="2:2" x14ac:dyDescent="0.2">
      <c r="B107" s="21"/>
    </row>
    <row r="108" spans="2:2" x14ac:dyDescent="0.2">
      <c r="B108" s="21"/>
    </row>
    <row r="109" spans="2:2" x14ac:dyDescent="0.2">
      <c r="B109" s="21"/>
    </row>
    <row r="110" spans="2:2" x14ac:dyDescent="0.2">
      <c r="B110" s="21"/>
    </row>
    <row r="111" spans="2:2" x14ac:dyDescent="0.2">
      <c r="B111" s="21"/>
    </row>
    <row r="112" spans="2:2" x14ac:dyDescent="0.2">
      <c r="B112" s="21"/>
    </row>
    <row r="113" spans="2:2" x14ac:dyDescent="0.2">
      <c r="B113" s="21"/>
    </row>
    <row r="114" spans="2:2" x14ac:dyDescent="0.2">
      <c r="B114" s="21"/>
    </row>
    <row r="115" spans="2:2" x14ac:dyDescent="0.2">
      <c r="B115" s="21"/>
    </row>
    <row r="116" spans="2:2" x14ac:dyDescent="0.2">
      <c r="B116" s="21"/>
    </row>
    <row r="117" spans="2:2" x14ac:dyDescent="0.2">
      <c r="B117" s="21"/>
    </row>
    <row r="118" spans="2:2" x14ac:dyDescent="0.2">
      <c r="B118" s="21"/>
    </row>
    <row r="119" spans="2:2" x14ac:dyDescent="0.2">
      <c r="B119" s="21"/>
    </row>
    <row r="120" spans="2:2" x14ac:dyDescent="0.2">
      <c r="B120" s="21"/>
    </row>
    <row r="121" spans="2:2" x14ac:dyDescent="0.2">
      <c r="B121" s="21"/>
    </row>
    <row r="122" spans="2:2" x14ac:dyDescent="0.2">
      <c r="B122" s="21"/>
    </row>
    <row r="123" spans="2:2" x14ac:dyDescent="0.2">
      <c r="B123" s="21"/>
    </row>
    <row r="124" spans="2:2" x14ac:dyDescent="0.2">
      <c r="B124" s="21"/>
    </row>
    <row r="125" spans="2:2" x14ac:dyDescent="0.2">
      <c r="B125" s="21"/>
    </row>
    <row r="126" spans="2:2" x14ac:dyDescent="0.2">
      <c r="B126" s="21"/>
    </row>
    <row r="127" spans="2:2" x14ac:dyDescent="0.2">
      <c r="B127" s="21"/>
    </row>
    <row r="128" spans="2:2" x14ac:dyDescent="0.2">
      <c r="B128" s="21"/>
    </row>
    <row r="129" spans="2:2" x14ac:dyDescent="0.2">
      <c r="B129" s="21"/>
    </row>
    <row r="130" spans="2:2" x14ac:dyDescent="0.2">
      <c r="B130" s="21"/>
    </row>
    <row r="131" spans="2:2" x14ac:dyDescent="0.2">
      <c r="B131" s="21"/>
    </row>
    <row r="132" spans="2:2" x14ac:dyDescent="0.2">
      <c r="B132" s="21"/>
    </row>
    <row r="133" spans="2:2" x14ac:dyDescent="0.2">
      <c r="B133" s="21"/>
    </row>
    <row r="134" spans="2:2" x14ac:dyDescent="0.2">
      <c r="B134" s="21"/>
    </row>
    <row r="135" spans="2:2" x14ac:dyDescent="0.2">
      <c r="B135" s="21"/>
    </row>
    <row r="136" spans="2:2" x14ac:dyDescent="0.2">
      <c r="B136" s="21"/>
    </row>
    <row r="137" spans="2:2" x14ac:dyDescent="0.2">
      <c r="B137" s="21"/>
    </row>
    <row r="138" spans="2:2" x14ac:dyDescent="0.2">
      <c r="B138" s="21"/>
    </row>
    <row r="139" spans="2:2" x14ac:dyDescent="0.2">
      <c r="B139" s="21"/>
    </row>
    <row r="140" spans="2:2" x14ac:dyDescent="0.2">
      <c r="B140" s="21"/>
    </row>
    <row r="141" spans="2:2" x14ac:dyDescent="0.2">
      <c r="B141" s="21"/>
    </row>
    <row r="142" spans="2:2" x14ac:dyDescent="0.2">
      <c r="B142" s="21"/>
    </row>
    <row r="143" spans="2:2" x14ac:dyDescent="0.2">
      <c r="B143" s="21"/>
    </row>
    <row r="144" spans="2:2" x14ac:dyDescent="0.2">
      <c r="B144" s="21"/>
    </row>
    <row r="145" spans="2:2" x14ac:dyDescent="0.2">
      <c r="B145" s="21"/>
    </row>
    <row r="146" spans="2:2" x14ac:dyDescent="0.2">
      <c r="B146" s="21"/>
    </row>
    <row r="147" spans="2:2" x14ac:dyDescent="0.2">
      <c r="B147" s="21"/>
    </row>
    <row r="148" spans="2:2" x14ac:dyDescent="0.2">
      <c r="B148" s="21"/>
    </row>
    <row r="149" spans="2:2" x14ac:dyDescent="0.2">
      <c r="B149" s="21"/>
    </row>
    <row r="150" spans="2:2" x14ac:dyDescent="0.2">
      <c r="B150" s="21"/>
    </row>
    <row r="151" spans="2:2" x14ac:dyDescent="0.2">
      <c r="B151" s="21"/>
    </row>
    <row r="152" spans="2:2" x14ac:dyDescent="0.2">
      <c r="B152" s="21"/>
    </row>
    <row r="153" spans="2:2" x14ac:dyDescent="0.2">
      <c r="B153" s="21"/>
    </row>
    <row r="154" spans="2:2" x14ac:dyDescent="0.2">
      <c r="B154" s="21"/>
    </row>
    <row r="155" spans="2:2" x14ac:dyDescent="0.2">
      <c r="B155" s="21"/>
    </row>
    <row r="156" spans="2:2" x14ac:dyDescent="0.2">
      <c r="B156" s="21"/>
    </row>
    <row r="157" spans="2:2" x14ac:dyDescent="0.2">
      <c r="B157" s="21"/>
    </row>
    <row r="158" spans="2:2" x14ac:dyDescent="0.2">
      <c r="B158" s="21"/>
    </row>
    <row r="159" spans="2:2" x14ac:dyDescent="0.2">
      <c r="B159" s="21"/>
    </row>
    <row r="160" spans="2:2" x14ac:dyDescent="0.2">
      <c r="B160" s="21"/>
    </row>
    <row r="161" spans="2:2" x14ac:dyDescent="0.2">
      <c r="B161" s="21"/>
    </row>
    <row r="162" spans="2:2" x14ac:dyDescent="0.2">
      <c r="B162" s="21"/>
    </row>
    <row r="163" spans="2:2" x14ac:dyDescent="0.2">
      <c r="B163" s="21"/>
    </row>
    <row r="164" spans="2:2" x14ac:dyDescent="0.2">
      <c r="B164" s="21"/>
    </row>
    <row r="165" spans="2:2" x14ac:dyDescent="0.2">
      <c r="B165" s="21"/>
    </row>
    <row r="166" spans="2:2" x14ac:dyDescent="0.2">
      <c r="B166" s="21"/>
    </row>
    <row r="167" spans="2:2" x14ac:dyDescent="0.2">
      <c r="B167" s="21"/>
    </row>
    <row r="168" spans="2:2" x14ac:dyDescent="0.2">
      <c r="B168" s="21"/>
    </row>
    <row r="169" spans="2:2" x14ac:dyDescent="0.2">
      <c r="B169" s="21"/>
    </row>
    <row r="170" spans="2:2" x14ac:dyDescent="0.2">
      <c r="B170" s="21"/>
    </row>
    <row r="171" spans="2:2" x14ac:dyDescent="0.2">
      <c r="B171" s="21"/>
    </row>
    <row r="172" spans="2:2" x14ac:dyDescent="0.2">
      <c r="B172" s="21"/>
    </row>
    <row r="173" spans="2:2" x14ac:dyDescent="0.2">
      <c r="B173" s="21"/>
    </row>
    <row r="174" spans="2:2" x14ac:dyDescent="0.2">
      <c r="B174" s="21"/>
    </row>
    <row r="175" spans="2:2" x14ac:dyDescent="0.2">
      <c r="B175" s="21"/>
    </row>
    <row r="176" spans="2:2" x14ac:dyDescent="0.2">
      <c r="B176" s="21"/>
    </row>
    <row r="177" spans="2:2" x14ac:dyDescent="0.2">
      <c r="B177" s="21"/>
    </row>
    <row r="178" spans="2:2" x14ac:dyDescent="0.2">
      <c r="B178" s="21"/>
    </row>
    <row r="179" spans="2:2" x14ac:dyDescent="0.2">
      <c r="B179" s="21"/>
    </row>
    <row r="180" spans="2:2" x14ac:dyDescent="0.2">
      <c r="B180" s="21"/>
    </row>
    <row r="181" spans="2:2" x14ac:dyDescent="0.2">
      <c r="B181" s="21"/>
    </row>
    <row r="182" spans="2:2" x14ac:dyDescent="0.2">
      <c r="B182" s="21"/>
    </row>
    <row r="183" spans="2:2" x14ac:dyDescent="0.2">
      <c r="B183" s="21"/>
    </row>
    <row r="184" spans="2:2" x14ac:dyDescent="0.2">
      <c r="B184" s="21"/>
    </row>
    <row r="185" spans="2:2" x14ac:dyDescent="0.2">
      <c r="B185" s="21"/>
    </row>
    <row r="186" spans="2:2" x14ac:dyDescent="0.2">
      <c r="B186" s="21"/>
    </row>
    <row r="187" spans="2:2" x14ac:dyDescent="0.2">
      <c r="B187" s="21"/>
    </row>
    <row r="188" spans="2:2" x14ac:dyDescent="0.2">
      <c r="B188" s="21"/>
    </row>
    <row r="189" spans="2:2" x14ac:dyDescent="0.2">
      <c r="B189" s="21"/>
    </row>
    <row r="190" spans="2:2" x14ac:dyDescent="0.2">
      <c r="B190" s="21"/>
    </row>
    <row r="191" spans="2:2" x14ac:dyDescent="0.2">
      <c r="B191" s="21"/>
    </row>
    <row r="192" spans="2:2" x14ac:dyDescent="0.2">
      <c r="B192" s="21"/>
    </row>
    <row r="193" spans="2:2" x14ac:dyDescent="0.2">
      <c r="B193" s="21"/>
    </row>
    <row r="194" spans="2:2" x14ac:dyDescent="0.2">
      <c r="B194" s="21"/>
    </row>
    <row r="195" spans="2:2" x14ac:dyDescent="0.2">
      <c r="B195" s="21"/>
    </row>
    <row r="196" spans="2:2" x14ac:dyDescent="0.2">
      <c r="B196" s="21"/>
    </row>
    <row r="197" spans="2:2" x14ac:dyDescent="0.2">
      <c r="B197" s="21"/>
    </row>
    <row r="198" spans="2:2" x14ac:dyDescent="0.2">
      <c r="B198" s="21"/>
    </row>
    <row r="199" spans="2:2" x14ac:dyDescent="0.2">
      <c r="B199" s="21"/>
    </row>
    <row r="200" spans="2:2" x14ac:dyDescent="0.2">
      <c r="B200" s="21"/>
    </row>
    <row r="201" spans="2:2" x14ac:dyDescent="0.2">
      <c r="B201" s="21"/>
    </row>
    <row r="202" spans="2:2" x14ac:dyDescent="0.2">
      <c r="B202" s="21"/>
    </row>
    <row r="203" spans="2:2" x14ac:dyDescent="0.2">
      <c r="B203" s="21"/>
    </row>
    <row r="204" spans="2:2" x14ac:dyDescent="0.2">
      <c r="B204" s="21"/>
    </row>
    <row r="205" spans="2:2" x14ac:dyDescent="0.2">
      <c r="B205" s="21"/>
    </row>
    <row r="206" spans="2:2" x14ac:dyDescent="0.2">
      <c r="B206" s="21"/>
    </row>
    <row r="207" spans="2:2" x14ac:dyDescent="0.2">
      <c r="B207" s="21"/>
    </row>
    <row r="208" spans="2:2" x14ac:dyDescent="0.2">
      <c r="B208" s="21"/>
    </row>
    <row r="209" spans="2:2" x14ac:dyDescent="0.2">
      <c r="B209" s="21"/>
    </row>
    <row r="210" spans="2:2" x14ac:dyDescent="0.2">
      <c r="B210" s="21"/>
    </row>
    <row r="211" spans="2:2" x14ac:dyDescent="0.2">
      <c r="B211" s="21"/>
    </row>
    <row r="212" spans="2:2" x14ac:dyDescent="0.2">
      <c r="B212" s="21"/>
    </row>
    <row r="213" spans="2:2" x14ac:dyDescent="0.2">
      <c r="B213" s="21"/>
    </row>
    <row r="214" spans="2:2" x14ac:dyDescent="0.2">
      <c r="B214" s="21"/>
    </row>
    <row r="215" spans="2:2" x14ac:dyDescent="0.2">
      <c r="B215" s="21"/>
    </row>
    <row r="216" spans="2:2" x14ac:dyDescent="0.2">
      <c r="B216" s="21"/>
    </row>
    <row r="217" spans="2:2" x14ac:dyDescent="0.2">
      <c r="B217" s="21"/>
    </row>
    <row r="218" spans="2:2" x14ac:dyDescent="0.2">
      <c r="B218" s="21"/>
    </row>
    <row r="219" spans="2:2" x14ac:dyDescent="0.2">
      <c r="B219" s="21"/>
    </row>
    <row r="220" spans="2:2" x14ac:dyDescent="0.2">
      <c r="B220" s="21"/>
    </row>
    <row r="221" spans="2:2" x14ac:dyDescent="0.2">
      <c r="B221" s="21"/>
    </row>
    <row r="222" spans="2:2" x14ac:dyDescent="0.2">
      <c r="B222" s="21"/>
    </row>
    <row r="223" spans="2:2" x14ac:dyDescent="0.2">
      <c r="B223" s="21"/>
    </row>
    <row r="224" spans="2:2" x14ac:dyDescent="0.2">
      <c r="B224" s="21"/>
    </row>
    <row r="225" spans="2:2" x14ac:dyDescent="0.2">
      <c r="B225" s="21"/>
    </row>
    <row r="226" spans="2:2" x14ac:dyDescent="0.2">
      <c r="B226" s="21"/>
    </row>
    <row r="227" spans="2:2" x14ac:dyDescent="0.2">
      <c r="B227" s="21"/>
    </row>
    <row r="228" spans="2:2" x14ac:dyDescent="0.2">
      <c r="B228" s="21"/>
    </row>
    <row r="229" spans="2:2" x14ac:dyDescent="0.2">
      <c r="B229" s="21"/>
    </row>
    <row r="230" spans="2:2" x14ac:dyDescent="0.2">
      <c r="B230" s="21"/>
    </row>
    <row r="231" spans="2:2" x14ac:dyDescent="0.2">
      <c r="B231" s="21"/>
    </row>
    <row r="232" spans="2:2" x14ac:dyDescent="0.2">
      <c r="B232" s="21"/>
    </row>
    <row r="233" spans="2:2" x14ac:dyDescent="0.2">
      <c r="B233" s="21"/>
    </row>
    <row r="234" spans="2:2" x14ac:dyDescent="0.2">
      <c r="B234" s="21"/>
    </row>
    <row r="235" spans="2:2" x14ac:dyDescent="0.2">
      <c r="B235" s="21"/>
    </row>
    <row r="236" spans="2:2" x14ac:dyDescent="0.2">
      <c r="B236" s="21"/>
    </row>
    <row r="237" spans="2:2" x14ac:dyDescent="0.2">
      <c r="B237" s="21"/>
    </row>
    <row r="238" spans="2:2" x14ac:dyDescent="0.2">
      <c r="B238" s="21"/>
    </row>
    <row r="239" spans="2:2" x14ac:dyDescent="0.2">
      <c r="B239" s="21"/>
    </row>
    <row r="240" spans="2:2" x14ac:dyDescent="0.2">
      <c r="B240" s="21"/>
    </row>
    <row r="241" spans="2:2" x14ac:dyDescent="0.2">
      <c r="B241" s="21"/>
    </row>
    <row r="242" spans="2:2" x14ac:dyDescent="0.2">
      <c r="B242" s="21"/>
    </row>
    <row r="243" spans="2:2" x14ac:dyDescent="0.2">
      <c r="B243" s="21"/>
    </row>
    <row r="244" spans="2:2" x14ac:dyDescent="0.2">
      <c r="B244" s="21"/>
    </row>
    <row r="245" spans="2:2" x14ac:dyDescent="0.2">
      <c r="B245" s="21"/>
    </row>
    <row r="246" spans="2:2" x14ac:dyDescent="0.2">
      <c r="B246" s="21"/>
    </row>
    <row r="247" spans="2:2" x14ac:dyDescent="0.2">
      <c r="B247" s="21"/>
    </row>
    <row r="248" spans="2:2" x14ac:dyDescent="0.2">
      <c r="B248" s="21"/>
    </row>
    <row r="249" spans="2:2" x14ac:dyDescent="0.2">
      <c r="B249" s="21"/>
    </row>
    <row r="250" spans="2:2" x14ac:dyDescent="0.2">
      <c r="B250" s="21"/>
    </row>
    <row r="251" spans="2:2" x14ac:dyDescent="0.2">
      <c r="B251" s="21"/>
    </row>
    <row r="252" spans="2:2" x14ac:dyDescent="0.2">
      <c r="B252" s="21"/>
    </row>
    <row r="253" spans="2:2" x14ac:dyDescent="0.2">
      <c r="B253" s="21"/>
    </row>
    <row r="254" spans="2:2" x14ac:dyDescent="0.2">
      <c r="B254" s="21"/>
    </row>
    <row r="255" spans="2:2" x14ac:dyDescent="0.2">
      <c r="B255" s="21"/>
    </row>
    <row r="256" spans="2:2" x14ac:dyDescent="0.2">
      <c r="B256" s="21"/>
    </row>
    <row r="257" spans="2:2" x14ac:dyDescent="0.2">
      <c r="B257" s="21"/>
    </row>
    <row r="258" spans="2:2" x14ac:dyDescent="0.2">
      <c r="B258" s="21"/>
    </row>
    <row r="259" spans="2:2" x14ac:dyDescent="0.2">
      <c r="B259" s="21"/>
    </row>
    <row r="260" spans="2:2" x14ac:dyDescent="0.2">
      <c r="B260" s="21"/>
    </row>
    <row r="261" spans="2:2" x14ac:dyDescent="0.2">
      <c r="B261" s="21"/>
    </row>
    <row r="262" spans="2:2" x14ac:dyDescent="0.2">
      <c r="B262" s="21"/>
    </row>
    <row r="263" spans="2:2" x14ac:dyDescent="0.2">
      <c r="B263" s="21"/>
    </row>
    <row r="264" spans="2:2" x14ac:dyDescent="0.2">
      <c r="B264" s="21"/>
    </row>
    <row r="265" spans="2:2" x14ac:dyDescent="0.2">
      <c r="B265" s="21"/>
    </row>
    <row r="266" spans="2:2" x14ac:dyDescent="0.2">
      <c r="B266" s="21"/>
    </row>
    <row r="267" spans="2:2" x14ac:dyDescent="0.2">
      <c r="B267" s="21"/>
    </row>
    <row r="268" spans="2:2" x14ac:dyDescent="0.2">
      <c r="B268" s="21"/>
    </row>
    <row r="269" spans="2:2" x14ac:dyDescent="0.2">
      <c r="B269" s="21"/>
    </row>
    <row r="270" spans="2:2" x14ac:dyDescent="0.2">
      <c r="B270" s="21"/>
    </row>
    <row r="271" spans="2:2" x14ac:dyDescent="0.2">
      <c r="B271" s="21"/>
    </row>
    <row r="272" spans="2:2" x14ac:dyDescent="0.2">
      <c r="B272" s="21"/>
    </row>
    <row r="273" spans="2:2" x14ac:dyDescent="0.2">
      <c r="B273" s="21"/>
    </row>
    <row r="274" spans="2:2" x14ac:dyDescent="0.2">
      <c r="B274" s="21"/>
    </row>
    <row r="275" spans="2:2" x14ac:dyDescent="0.2">
      <c r="B275" s="21"/>
    </row>
    <row r="276" spans="2:2" x14ac:dyDescent="0.2">
      <c r="B276" s="21"/>
    </row>
    <row r="277" spans="2:2" x14ac:dyDescent="0.2">
      <c r="B277" s="21"/>
    </row>
    <row r="278" spans="2:2" x14ac:dyDescent="0.2">
      <c r="B278" s="21"/>
    </row>
    <row r="279" spans="2:2" x14ac:dyDescent="0.2">
      <c r="B279" s="21"/>
    </row>
    <row r="280" spans="2:2" x14ac:dyDescent="0.2">
      <c r="B280" s="21"/>
    </row>
  </sheetData>
  <pageMargins left="0.7" right="0.7" top="0.75" bottom="0.75" header="0.3" footer="0.3"/>
  <pageSetup scale="85" fitToWidth="0" fitToHeight="0" orientation="portrait" r:id="rId1"/>
  <headerFooter>
    <oddHeader>&amp;R&amp;"Times New Roman,Regular"Exhibit No. JLB-2
 Docket UE-152253
Page &amp;P of &amp;N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'Adj Summary'!$B$2:$B$24</xm:f>
          </x14:formula1>
          <xm:sqref>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"/>
  <sheetViews>
    <sheetView workbookViewId="0">
      <selection activeCell="E27" sqref="E27"/>
    </sheetView>
  </sheetViews>
  <sheetFormatPr defaultRowHeight="12.75" x14ac:dyDescent="0.2"/>
  <cols>
    <col min="1" max="1" width="28" bestFit="1" customWidth="1"/>
    <col min="6" max="6" width="10.42578125" bestFit="1" customWidth="1"/>
  </cols>
  <sheetData>
    <row r="1" spans="1:7" ht="25.5" x14ac:dyDescent="0.2">
      <c r="A1" s="15" t="s">
        <v>16</v>
      </c>
      <c r="B1" s="1"/>
      <c r="C1" s="1"/>
      <c r="D1" s="26"/>
      <c r="E1" s="27" t="s">
        <v>34</v>
      </c>
      <c r="F1" s="27" t="s">
        <v>33</v>
      </c>
      <c r="G1" s="27" t="s">
        <v>0</v>
      </c>
    </row>
    <row r="2" spans="1:7" x14ac:dyDescent="0.2">
      <c r="A2" s="2" t="s">
        <v>17</v>
      </c>
      <c r="B2" s="17">
        <v>427</v>
      </c>
      <c r="C2" s="18" t="s">
        <v>8</v>
      </c>
      <c r="D2" s="10"/>
      <c r="E2" s="28">
        <v>329904</v>
      </c>
      <c r="F2" s="28">
        <v>10645</v>
      </c>
      <c r="G2" s="28">
        <v>203848</v>
      </c>
    </row>
    <row r="3" spans="1:7" x14ac:dyDescent="0.2">
      <c r="A3" s="2" t="s">
        <v>19</v>
      </c>
      <c r="B3" s="19">
        <v>427</v>
      </c>
      <c r="C3" s="20" t="s">
        <v>20</v>
      </c>
      <c r="D3" s="24"/>
      <c r="E3" s="28">
        <v>309426</v>
      </c>
      <c r="F3" s="28">
        <v>306987</v>
      </c>
      <c r="G3" s="28">
        <v>307785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3"/>
  <sheetViews>
    <sheetView topLeftCell="A19" workbookViewId="0">
      <selection activeCell="D61" sqref="D61"/>
    </sheetView>
  </sheetViews>
  <sheetFormatPr defaultRowHeight="12.75" x14ac:dyDescent="0.2"/>
  <cols>
    <col min="1" max="1" width="20.5703125" customWidth="1"/>
    <col min="2" max="2" width="9.7109375" bestFit="1" customWidth="1"/>
    <col min="3" max="3" width="5.28515625" bestFit="1" customWidth="1"/>
    <col min="4" max="4" width="10.42578125" bestFit="1" customWidth="1"/>
    <col min="5" max="5" width="10.42578125" customWidth="1"/>
    <col min="6" max="6" width="9" bestFit="1" customWidth="1"/>
    <col min="7" max="7" width="8.140625" bestFit="1" customWidth="1"/>
    <col min="8" max="8" width="10.140625" bestFit="1" customWidth="1"/>
    <col min="9" max="9" width="11.7109375" bestFit="1" customWidth="1"/>
    <col min="10" max="10" width="11.7109375" customWidth="1"/>
    <col min="11" max="11" width="10.42578125" bestFit="1" customWidth="1"/>
    <col min="12" max="12" width="8.140625" bestFit="1" customWidth="1"/>
    <col min="13" max="13" width="10.140625" bestFit="1" customWidth="1"/>
    <col min="14" max="14" width="11.7109375" bestFit="1" customWidth="1"/>
  </cols>
  <sheetData>
    <row r="1" spans="1:14" x14ac:dyDescent="0.2">
      <c r="A1" s="1"/>
      <c r="B1" s="3"/>
      <c r="C1" s="3"/>
      <c r="D1" s="2"/>
      <c r="E1" s="2"/>
      <c r="F1" s="2"/>
      <c r="G1" s="3"/>
      <c r="H1" s="3"/>
      <c r="I1" s="3"/>
      <c r="J1" s="3"/>
      <c r="K1" s="2"/>
      <c r="L1" s="3"/>
      <c r="M1" s="3"/>
      <c r="N1" s="3"/>
    </row>
    <row r="2" spans="1:14" ht="25.5" x14ac:dyDescent="0.2">
      <c r="A2" s="1"/>
      <c r="B2" s="4" t="s">
        <v>1</v>
      </c>
      <c r="C2" s="4" t="s">
        <v>2</v>
      </c>
      <c r="D2" s="26" t="s">
        <v>35</v>
      </c>
      <c r="E2" s="26"/>
      <c r="F2" s="27" t="s">
        <v>0</v>
      </c>
      <c r="G2" s="4" t="s">
        <v>3</v>
      </c>
      <c r="H2" s="4" t="s">
        <v>4</v>
      </c>
      <c r="I2" s="4" t="s">
        <v>5</v>
      </c>
      <c r="J2" s="4"/>
      <c r="K2" s="27" t="s">
        <v>33</v>
      </c>
      <c r="L2" s="4" t="s">
        <v>3</v>
      </c>
      <c r="M2" s="4" t="s">
        <v>4</v>
      </c>
      <c r="N2" s="4" t="s">
        <v>5</v>
      </c>
    </row>
    <row r="3" spans="1:14" x14ac:dyDescent="0.2">
      <c r="A3" s="5" t="s">
        <v>6</v>
      </c>
      <c r="B3" s="2"/>
      <c r="C3" s="6"/>
      <c r="D3" s="1"/>
      <c r="E3" s="1"/>
      <c r="F3" s="6"/>
      <c r="G3" s="1"/>
      <c r="H3" s="7"/>
      <c r="I3" s="8"/>
      <c r="J3" s="8"/>
      <c r="K3" s="6"/>
      <c r="L3" s="1"/>
      <c r="M3" s="7"/>
      <c r="N3" s="8"/>
    </row>
    <row r="4" spans="1:14" x14ac:dyDescent="0.2">
      <c r="A4" s="2"/>
      <c r="B4" s="9" t="s">
        <v>7</v>
      </c>
      <c r="C4" s="9" t="s">
        <v>8</v>
      </c>
      <c r="D4" s="10">
        <v>-3236389.7725000009</v>
      </c>
      <c r="E4" s="10"/>
      <c r="F4" s="10">
        <v>-35135.227499999106</v>
      </c>
      <c r="G4" s="11" t="s">
        <v>9</v>
      </c>
      <c r="H4" s="7">
        <v>0</v>
      </c>
      <c r="I4" s="8">
        <f t="shared" ref="I4:I9" si="0">F4*H4</f>
        <v>0</v>
      </c>
      <c r="J4" s="8"/>
      <c r="K4" s="10">
        <v>-30674.000000007451</v>
      </c>
      <c r="L4" s="11" t="s">
        <v>9</v>
      </c>
      <c r="M4" s="7">
        <v>0</v>
      </c>
      <c r="N4" s="8">
        <f>K4*M4</f>
        <v>0</v>
      </c>
    </row>
    <row r="5" spans="1:14" x14ac:dyDescent="0.2">
      <c r="A5" s="13"/>
      <c r="B5" s="9" t="s">
        <v>7</v>
      </c>
      <c r="C5" s="9" t="s">
        <v>8</v>
      </c>
      <c r="D5" s="10">
        <v>-1509132.0375000052</v>
      </c>
      <c r="E5" s="10"/>
      <c r="F5" s="10">
        <v>35135.037500005215</v>
      </c>
      <c r="G5" s="11" t="s">
        <v>10</v>
      </c>
      <c r="H5" s="7">
        <v>0.22565052397253504</v>
      </c>
      <c r="I5" s="8">
        <f t="shared" si="0"/>
        <v>7928.2396216708448</v>
      </c>
      <c r="J5" s="8"/>
      <c r="K5" s="10">
        <v>30674</v>
      </c>
      <c r="L5" s="11" t="s">
        <v>10</v>
      </c>
      <c r="M5" s="7">
        <v>0.22565052397253504</v>
      </c>
      <c r="N5" s="8">
        <f t="shared" ref="N5:N9" si="1">K5*M5</f>
        <v>6921.6041723335402</v>
      </c>
    </row>
    <row r="6" spans="1:14" x14ac:dyDescent="0.2">
      <c r="A6" s="13"/>
      <c r="B6" s="9" t="s">
        <v>11</v>
      </c>
      <c r="C6" s="9" t="s">
        <v>8</v>
      </c>
      <c r="D6" s="10">
        <v>-22528636.731891155</v>
      </c>
      <c r="E6" s="10"/>
      <c r="F6" s="10">
        <v>-339075.26810884476</v>
      </c>
      <c r="G6" s="11" t="s">
        <v>9</v>
      </c>
      <c r="H6" s="7">
        <v>0</v>
      </c>
      <c r="I6" s="8">
        <f t="shared" si="0"/>
        <v>0</v>
      </c>
      <c r="J6" s="8"/>
      <c r="K6" s="10">
        <v>-21039</v>
      </c>
      <c r="L6" s="11" t="s">
        <v>9</v>
      </c>
      <c r="M6" s="7">
        <v>0</v>
      </c>
      <c r="N6" s="8">
        <f t="shared" si="1"/>
        <v>0</v>
      </c>
    </row>
    <row r="7" spans="1:14" x14ac:dyDescent="0.2">
      <c r="A7" s="13"/>
      <c r="B7" s="9" t="s">
        <v>11</v>
      </c>
      <c r="C7" s="9" t="s">
        <v>8</v>
      </c>
      <c r="D7" s="10">
        <v>-6146397.7514423132</v>
      </c>
      <c r="E7" s="10"/>
      <c r="F7" s="10">
        <v>339074.75144231319</v>
      </c>
      <c r="G7" s="11" t="s">
        <v>10</v>
      </c>
      <c r="H7" s="7">
        <v>0.22565052397253504</v>
      </c>
      <c r="I7" s="8">
        <f t="shared" si="0"/>
        <v>76512.395328815051</v>
      </c>
      <c r="J7" s="8"/>
      <c r="K7" s="10">
        <v>21039</v>
      </c>
      <c r="L7" s="11" t="s">
        <v>10</v>
      </c>
      <c r="M7" s="7">
        <v>0.22565052397253504</v>
      </c>
      <c r="N7" s="8">
        <f t="shared" si="1"/>
        <v>4747.4613738581647</v>
      </c>
    </row>
    <row r="8" spans="1:14" x14ac:dyDescent="0.2">
      <c r="A8" s="2"/>
      <c r="B8" s="9" t="s">
        <v>12</v>
      </c>
      <c r="C8" s="9" t="s">
        <v>8</v>
      </c>
      <c r="D8" s="10">
        <v>-2161378.6716666296</v>
      </c>
      <c r="E8" s="10"/>
      <c r="F8" s="10">
        <v>-45818.328333370388</v>
      </c>
      <c r="G8" s="11" t="s">
        <v>9</v>
      </c>
      <c r="H8" s="7">
        <v>0</v>
      </c>
      <c r="I8" s="8">
        <f t="shared" si="0"/>
        <v>0</v>
      </c>
      <c r="J8" s="8"/>
      <c r="K8" s="10">
        <v>-31827</v>
      </c>
      <c r="L8" s="11" t="s">
        <v>9</v>
      </c>
      <c r="M8" s="7">
        <v>0</v>
      </c>
      <c r="N8" s="8">
        <f t="shared" si="1"/>
        <v>0</v>
      </c>
    </row>
    <row r="9" spans="1:14" x14ac:dyDescent="0.2">
      <c r="A9" s="2"/>
      <c r="B9" s="9" t="s">
        <v>12</v>
      </c>
      <c r="C9" s="9" t="s">
        <v>8</v>
      </c>
      <c r="D9" s="10">
        <v>-7062183.8009874672</v>
      </c>
      <c r="E9" s="10"/>
      <c r="F9" s="10">
        <v>45817.80098746717</v>
      </c>
      <c r="G9" s="11" t="s">
        <v>10</v>
      </c>
      <c r="H9" s="7">
        <v>0.22565052397253504</v>
      </c>
      <c r="I9" s="8">
        <f t="shared" si="0"/>
        <v>10338.8108000913</v>
      </c>
      <c r="J9" s="8"/>
      <c r="K9" s="10">
        <v>31827</v>
      </c>
      <c r="L9" s="11" t="s">
        <v>10</v>
      </c>
      <c r="M9" s="7">
        <v>0.22565052397253504</v>
      </c>
      <c r="N9" s="8">
        <f t="shared" si="1"/>
        <v>7181.7792264738728</v>
      </c>
    </row>
    <row r="10" spans="1:14" x14ac:dyDescent="0.2">
      <c r="A10" s="2"/>
      <c r="B10" s="2"/>
      <c r="C10" s="2"/>
      <c r="D10" s="24"/>
      <c r="E10" s="24"/>
      <c r="F10" s="2"/>
      <c r="G10" s="14"/>
      <c r="H10" s="12"/>
      <c r="I10" s="83">
        <f>SUM(I4:I9)</f>
        <v>94779.445750577201</v>
      </c>
      <c r="J10" s="83"/>
      <c r="K10" s="2"/>
      <c r="L10" s="14"/>
      <c r="M10" s="12"/>
      <c r="N10" s="83">
        <f>SUM(N4:N9)</f>
        <v>18850.84477266558</v>
      </c>
    </row>
    <row r="11" spans="1:14" x14ac:dyDescent="0.2">
      <c r="A11" s="5" t="s">
        <v>13</v>
      </c>
      <c r="B11" s="2"/>
      <c r="C11" s="6"/>
      <c r="D11" s="24"/>
      <c r="E11" s="24"/>
      <c r="F11" s="6"/>
      <c r="G11" s="1"/>
      <c r="H11" s="7"/>
      <c r="I11" s="8"/>
      <c r="J11" s="8"/>
      <c r="K11" s="6"/>
      <c r="L11" s="1"/>
      <c r="M11" s="7"/>
      <c r="N11" s="8"/>
    </row>
    <row r="12" spans="1:14" x14ac:dyDescent="0.2">
      <c r="A12" s="2"/>
      <c r="B12" s="9" t="s">
        <v>14</v>
      </c>
      <c r="C12" s="9" t="s">
        <v>8</v>
      </c>
      <c r="D12" s="10">
        <v>156094.52954758095</v>
      </c>
      <c r="E12" s="10"/>
      <c r="F12" s="10">
        <v>-287.52954758095439</v>
      </c>
      <c r="G12" s="11" t="s">
        <v>9</v>
      </c>
      <c r="H12" s="7">
        <v>0</v>
      </c>
      <c r="I12" s="8">
        <f t="shared" ref="I12:I21" si="2">F12*H12</f>
        <v>0</v>
      </c>
      <c r="J12" s="8"/>
      <c r="K12" s="10">
        <v>143.88203701286693</v>
      </c>
      <c r="L12" s="11" t="s">
        <v>9</v>
      </c>
      <c r="M12" s="7">
        <v>0</v>
      </c>
      <c r="N12" s="8">
        <f t="shared" ref="N12:N21" si="3">K12*M12</f>
        <v>0</v>
      </c>
    </row>
    <row r="13" spans="1:14" x14ac:dyDescent="0.2">
      <c r="A13" s="13"/>
      <c r="B13" s="9" t="s">
        <v>14</v>
      </c>
      <c r="C13" s="9" t="s">
        <v>8</v>
      </c>
      <c r="D13" s="10">
        <v>31807.59083838576</v>
      </c>
      <c r="E13" s="10"/>
      <c r="F13" s="10">
        <v>331.40916161423957</v>
      </c>
      <c r="G13" s="11" t="s">
        <v>10</v>
      </c>
      <c r="H13" s="7">
        <v>0.22565052397253504</v>
      </c>
      <c r="I13" s="8">
        <f t="shared" si="2"/>
        <v>74.782650967551703</v>
      </c>
      <c r="J13" s="8"/>
      <c r="K13" s="10">
        <v>-165.86034698709409</v>
      </c>
      <c r="L13" s="11" t="s">
        <v>10</v>
      </c>
      <c r="M13" s="7">
        <v>0.22565052397253504</v>
      </c>
      <c r="N13" s="8">
        <f t="shared" si="3"/>
        <v>-37.426474203904256</v>
      </c>
    </row>
    <row r="14" spans="1:14" x14ac:dyDescent="0.2">
      <c r="A14" s="13"/>
      <c r="B14" s="9" t="s">
        <v>15</v>
      </c>
      <c r="C14" s="9" t="s">
        <v>8</v>
      </c>
      <c r="D14" s="10">
        <v>1012641.1003284166</v>
      </c>
      <c r="E14" s="10"/>
      <c r="F14" s="10">
        <v>2597.8996715834364</v>
      </c>
      <c r="G14" s="11" t="s">
        <v>9</v>
      </c>
      <c r="H14" s="7">
        <v>0</v>
      </c>
      <c r="I14" s="8">
        <f t="shared" si="2"/>
        <v>0</v>
      </c>
      <c r="J14" s="8"/>
      <c r="K14" s="10">
        <v>19541.55459199741</v>
      </c>
      <c r="L14" s="11" t="s">
        <v>9</v>
      </c>
      <c r="M14" s="7">
        <v>0</v>
      </c>
      <c r="N14" s="8">
        <f t="shared" si="3"/>
        <v>0</v>
      </c>
    </row>
    <row r="15" spans="1:14" x14ac:dyDescent="0.2">
      <c r="A15" s="13"/>
      <c r="B15" s="9" t="s">
        <v>15</v>
      </c>
      <c r="C15" s="9" t="s">
        <v>8</v>
      </c>
      <c r="D15" s="10">
        <v>274502.08347172482</v>
      </c>
      <c r="E15" s="10"/>
      <c r="F15" s="10">
        <v>-2722.0834717248217</v>
      </c>
      <c r="G15" s="11" t="s">
        <v>10</v>
      </c>
      <c r="H15" s="7">
        <v>0.22565052397253504</v>
      </c>
      <c r="I15" s="8">
        <f t="shared" si="2"/>
        <v>-614.23956169168332</v>
      </c>
      <c r="J15" s="8"/>
      <c r="K15" s="10">
        <v>-20474.958533323923</v>
      </c>
      <c r="L15" s="11" t="s">
        <v>10</v>
      </c>
      <c r="M15" s="7">
        <v>0.22565052397253504</v>
      </c>
      <c r="N15" s="8">
        <f t="shared" si="3"/>
        <v>-4620.1851213604705</v>
      </c>
    </row>
    <row r="16" spans="1:14" x14ac:dyDescent="0.2">
      <c r="A16" s="13"/>
      <c r="B16" s="9" t="s">
        <v>36</v>
      </c>
      <c r="C16" s="9" t="s">
        <v>8</v>
      </c>
      <c r="D16" s="24">
        <v>4250424.3385586347</v>
      </c>
      <c r="E16" s="24"/>
      <c r="F16" s="10">
        <v>0</v>
      </c>
      <c r="G16" s="11" t="s">
        <v>9</v>
      </c>
      <c r="H16" s="7">
        <v>0</v>
      </c>
      <c r="I16" s="8">
        <f t="shared" si="2"/>
        <v>0</v>
      </c>
      <c r="J16" s="8"/>
      <c r="K16" s="10">
        <v>0</v>
      </c>
      <c r="L16" s="11" t="s">
        <v>9</v>
      </c>
      <c r="M16" s="7">
        <v>0</v>
      </c>
      <c r="N16" s="8">
        <f t="shared" si="3"/>
        <v>0</v>
      </c>
    </row>
    <row r="17" spans="1:14" x14ac:dyDescent="0.2">
      <c r="A17" s="13"/>
      <c r="B17" s="9" t="s">
        <v>36</v>
      </c>
      <c r="C17" s="9" t="s">
        <v>8</v>
      </c>
      <c r="D17" s="24">
        <v>922751.59825979464</v>
      </c>
      <c r="E17" s="24"/>
      <c r="F17" s="10">
        <v>0</v>
      </c>
      <c r="G17" s="11" t="s">
        <v>10</v>
      </c>
      <c r="H17" s="7">
        <v>0.22565052397253504</v>
      </c>
      <c r="I17" s="8">
        <f t="shared" si="2"/>
        <v>0</v>
      </c>
      <c r="J17" s="8"/>
      <c r="K17" s="10">
        <v>0</v>
      </c>
      <c r="L17" s="11" t="s">
        <v>10</v>
      </c>
      <c r="M17" s="7">
        <v>0.22565052397253504</v>
      </c>
      <c r="N17" s="8">
        <f t="shared" si="3"/>
        <v>0</v>
      </c>
    </row>
    <row r="18" spans="1:14" x14ac:dyDescent="0.2">
      <c r="A18" s="13"/>
      <c r="B18" s="9">
        <v>41010</v>
      </c>
      <c r="C18" s="9" t="s">
        <v>8</v>
      </c>
      <c r="D18" s="10">
        <v>-1613079</v>
      </c>
      <c r="E18" s="10"/>
      <c r="F18" s="10">
        <v>0</v>
      </c>
      <c r="G18" s="11" t="s">
        <v>9</v>
      </c>
      <c r="H18" s="7">
        <v>0</v>
      </c>
      <c r="I18" s="8">
        <f t="shared" si="2"/>
        <v>0</v>
      </c>
      <c r="J18" s="8"/>
      <c r="K18" s="10">
        <v>0</v>
      </c>
      <c r="L18" s="11" t="s">
        <v>9</v>
      </c>
      <c r="M18" s="7">
        <v>0</v>
      </c>
      <c r="N18" s="8">
        <f t="shared" si="3"/>
        <v>0</v>
      </c>
    </row>
    <row r="19" spans="1:14" x14ac:dyDescent="0.2">
      <c r="A19" s="13"/>
      <c r="B19" s="9">
        <v>41010</v>
      </c>
      <c r="C19" s="9" t="s">
        <v>8</v>
      </c>
      <c r="D19" s="10">
        <v>-350193</v>
      </c>
      <c r="E19" s="10"/>
      <c r="F19" s="10">
        <v>0</v>
      </c>
      <c r="G19" s="11" t="s">
        <v>10</v>
      </c>
      <c r="H19" s="7">
        <v>0.22565052397253504</v>
      </c>
      <c r="I19" s="8">
        <f t="shared" si="2"/>
        <v>0</v>
      </c>
      <c r="J19" s="8"/>
      <c r="K19" s="10">
        <v>0</v>
      </c>
      <c r="L19" s="11" t="s">
        <v>10</v>
      </c>
      <c r="M19" s="7">
        <v>0.22565052397253504</v>
      </c>
      <c r="N19" s="8">
        <f t="shared" si="3"/>
        <v>0</v>
      </c>
    </row>
    <row r="20" spans="1:14" x14ac:dyDescent="0.2">
      <c r="A20" s="13"/>
      <c r="B20" s="9">
        <v>282</v>
      </c>
      <c r="C20" s="9" t="s">
        <v>8</v>
      </c>
      <c r="D20" s="10">
        <v>1613079</v>
      </c>
      <c r="E20" s="10"/>
      <c r="F20" s="10">
        <v>0</v>
      </c>
      <c r="G20" s="11" t="s">
        <v>9</v>
      </c>
      <c r="H20" s="7">
        <v>0</v>
      </c>
      <c r="I20" s="8">
        <f t="shared" si="2"/>
        <v>0</v>
      </c>
      <c r="J20" s="8"/>
      <c r="K20" s="10">
        <v>0</v>
      </c>
      <c r="L20" s="11" t="s">
        <v>9</v>
      </c>
      <c r="M20" s="7">
        <v>0</v>
      </c>
      <c r="N20" s="8">
        <f t="shared" si="3"/>
        <v>0</v>
      </c>
    </row>
    <row r="21" spans="1:14" x14ac:dyDescent="0.2">
      <c r="A21" s="13"/>
      <c r="B21" s="9">
        <v>282</v>
      </c>
      <c r="C21" s="9" t="s">
        <v>8</v>
      </c>
      <c r="D21" s="10">
        <v>350193</v>
      </c>
      <c r="E21" s="10"/>
      <c r="F21" s="10">
        <v>0</v>
      </c>
      <c r="G21" s="11" t="s">
        <v>10</v>
      </c>
      <c r="H21" s="7">
        <v>0.22565052397253504</v>
      </c>
      <c r="I21" s="8">
        <f t="shared" si="2"/>
        <v>0</v>
      </c>
      <c r="J21" s="8"/>
      <c r="K21" s="10">
        <v>0</v>
      </c>
      <c r="L21" s="11" t="s">
        <v>10</v>
      </c>
      <c r="M21" s="7">
        <v>0.22565052397253504</v>
      </c>
      <c r="N21" s="8">
        <f t="shared" si="3"/>
        <v>0</v>
      </c>
    </row>
    <row r="22" spans="1:14" x14ac:dyDescent="0.2">
      <c r="A22" s="13"/>
      <c r="B22" s="9"/>
      <c r="C22" s="9"/>
      <c r="D22" s="10"/>
      <c r="E22" s="10"/>
      <c r="F22" s="10"/>
      <c r="G22" s="11"/>
      <c r="H22" s="7"/>
      <c r="I22" s="83">
        <f>SUM(I12:I21)</f>
        <v>-539.4569107241316</v>
      </c>
      <c r="J22" s="83"/>
      <c r="K22" s="10"/>
      <c r="L22" s="11"/>
      <c r="M22" s="7"/>
      <c r="N22" s="83">
        <f>SUM(N12:N21)</f>
        <v>-4657.6115955643745</v>
      </c>
    </row>
    <row r="23" spans="1:14" x14ac:dyDescent="0.2">
      <c r="A23" s="5" t="s">
        <v>21</v>
      </c>
      <c r="B23" s="2"/>
      <c r="C23" s="6"/>
      <c r="D23" s="1"/>
      <c r="E23" s="1"/>
      <c r="F23" s="6"/>
      <c r="G23" s="1"/>
      <c r="H23" s="7"/>
      <c r="I23" s="8"/>
      <c r="J23" s="8"/>
      <c r="K23" s="6"/>
      <c r="L23" s="1"/>
      <c r="M23" s="7"/>
      <c r="N23" s="8"/>
    </row>
    <row r="24" spans="1:14" x14ac:dyDescent="0.2">
      <c r="A24" s="2"/>
      <c r="B24" s="9" t="s">
        <v>22</v>
      </c>
      <c r="C24" s="9" t="s">
        <v>8</v>
      </c>
      <c r="D24" s="10">
        <v>23962204</v>
      </c>
      <c r="E24" s="10"/>
      <c r="F24" s="10">
        <v>-267217</v>
      </c>
      <c r="G24" s="11" t="s">
        <v>18</v>
      </c>
      <c r="H24" s="7">
        <v>1</v>
      </c>
      <c r="I24" s="8">
        <f>F24*H24</f>
        <v>-267217</v>
      </c>
      <c r="J24" s="8"/>
      <c r="K24" s="10">
        <v>-43197</v>
      </c>
      <c r="L24" s="11" t="s">
        <v>18</v>
      </c>
      <c r="M24" s="7">
        <v>1</v>
      </c>
      <c r="N24" s="8">
        <f>K24*M24</f>
        <v>-43197</v>
      </c>
    </row>
    <row r="25" spans="1:14" x14ac:dyDescent="0.2">
      <c r="A25" s="5"/>
      <c r="B25" s="13"/>
      <c r="C25" s="9"/>
      <c r="D25" s="11"/>
      <c r="E25" s="11"/>
      <c r="F25" s="11"/>
      <c r="G25" s="14"/>
      <c r="H25" s="7"/>
      <c r="I25" s="8"/>
      <c r="J25" s="8"/>
      <c r="K25" s="11"/>
      <c r="L25" s="14"/>
      <c r="M25" s="7"/>
      <c r="N25" s="8"/>
    </row>
    <row r="26" spans="1:14" x14ac:dyDescent="0.2">
      <c r="A26" s="5" t="s">
        <v>23</v>
      </c>
      <c r="B26" s="2"/>
      <c r="C26" s="6"/>
      <c r="D26" s="1"/>
      <c r="E26" s="1"/>
      <c r="F26" s="6"/>
      <c r="G26" s="1"/>
      <c r="H26" s="7"/>
      <c r="I26" s="8"/>
      <c r="J26" s="8"/>
      <c r="K26" s="6"/>
      <c r="L26" s="1"/>
      <c r="M26" s="7"/>
      <c r="N26" s="8"/>
    </row>
    <row r="27" spans="1:14" x14ac:dyDescent="0.2">
      <c r="A27" s="2"/>
      <c r="B27" s="9">
        <v>303</v>
      </c>
      <c r="C27" s="9" t="s">
        <v>8</v>
      </c>
      <c r="D27" s="10">
        <v>979310.31708329916</v>
      </c>
      <c r="E27" s="10"/>
      <c r="F27" s="10">
        <v>0</v>
      </c>
      <c r="G27" s="11" t="s">
        <v>9</v>
      </c>
      <c r="H27" s="7">
        <v>0</v>
      </c>
      <c r="I27" s="8">
        <f t="shared" ref="I27:I42" si="4">F27*H27</f>
        <v>0</v>
      </c>
      <c r="J27" s="8"/>
      <c r="K27" s="10">
        <v>0</v>
      </c>
      <c r="L27" s="11" t="s">
        <v>9</v>
      </c>
      <c r="M27" s="7">
        <v>0</v>
      </c>
      <c r="N27" s="8">
        <f t="shared" ref="N27:N42" si="5">K27*M27</f>
        <v>0</v>
      </c>
    </row>
    <row r="28" spans="1:14" x14ac:dyDescent="0.2">
      <c r="A28" s="13"/>
      <c r="B28" s="9">
        <v>303</v>
      </c>
      <c r="C28" s="9" t="s">
        <v>8</v>
      </c>
      <c r="D28" s="10">
        <v>3439001.2699999958</v>
      </c>
      <c r="E28" s="10"/>
      <c r="F28" s="10">
        <v>0</v>
      </c>
      <c r="G28" s="11" t="s">
        <v>10</v>
      </c>
      <c r="H28" s="7">
        <v>0.22565052397253504</v>
      </c>
      <c r="I28" s="8">
        <f t="shared" si="4"/>
        <v>0</v>
      </c>
      <c r="J28" s="8"/>
      <c r="K28" s="10">
        <v>0</v>
      </c>
      <c r="L28" s="11" t="s">
        <v>10</v>
      </c>
      <c r="M28" s="7">
        <v>0.22565052397253504</v>
      </c>
      <c r="N28" s="8">
        <f t="shared" si="5"/>
        <v>0</v>
      </c>
    </row>
    <row r="29" spans="1:14" x14ac:dyDescent="0.2">
      <c r="A29" s="13"/>
      <c r="B29" s="9">
        <v>350</v>
      </c>
      <c r="C29" s="9" t="s">
        <v>8</v>
      </c>
      <c r="D29" s="10">
        <v>13981722.737083018</v>
      </c>
      <c r="E29" s="10"/>
      <c r="F29" s="10">
        <v>0</v>
      </c>
      <c r="G29" s="11" t="s">
        <v>9</v>
      </c>
      <c r="H29" s="7">
        <v>0</v>
      </c>
      <c r="I29" s="8">
        <f t="shared" si="4"/>
        <v>0</v>
      </c>
      <c r="J29" s="8"/>
      <c r="K29" s="10">
        <v>0</v>
      </c>
      <c r="L29" s="11" t="s">
        <v>9</v>
      </c>
      <c r="M29" s="7">
        <v>0</v>
      </c>
      <c r="N29" s="8">
        <f t="shared" si="5"/>
        <v>0</v>
      </c>
    </row>
    <row r="30" spans="1:14" x14ac:dyDescent="0.2">
      <c r="A30" s="13"/>
      <c r="B30" s="9">
        <v>350</v>
      </c>
      <c r="C30" s="9" t="s">
        <v>8</v>
      </c>
      <c r="D30" s="10">
        <v>1441726.9733333066</v>
      </c>
      <c r="E30" s="10"/>
      <c r="F30" s="10">
        <v>0</v>
      </c>
      <c r="G30" s="11" t="s">
        <v>10</v>
      </c>
      <c r="H30" s="7">
        <v>0.22565052397253504</v>
      </c>
      <c r="I30" s="8">
        <f t="shared" si="4"/>
        <v>0</v>
      </c>
      <c r="J30" s="8"/>
      <c r="K30" s="10">
        <v>0</v>
      </c>
      <c r="L30" s="11" t="s">
        <v>10</v>
      </c>
      <c r="M30" s="7">
        <v>0.22565052397253504</v>
      </c>
      <c r="N30" s="8">
        <f t="shared" si="5"/>
        <v>0</v>
      </c>
    </row>
    <row r="31" spans="1:14" x14ac:dyDescent="0.2">
      <c r="A31" s="2"/>
      <c r="B31" s="9">
        <v>352</v>
      </c>
      <c r="C31" s="9" t="s">
        <v>8</v>
      </c>
      <c r="D31" s="10">
        <v>6176471.019167006</v>
      </c>
      <c r="E31" s="10"/>
      <c r="F31" s="10">
        <v>0</v>
      </c>
      <c r="G31" s="11" t="s">
        <v>9</v>
      </c>
      <c r="H31" s="7">
        <v>0</v>
      </c>
      <c r="I31" s="8">
        <f t="shared" si="4"/>
        <v>0</v>
      </c>
      <c r="J31" s="8"/>
      <c r="K31" s="10">
        <v>-21188</v>
      </c>
      <c r="L31" s="11" t="s">
        <v>9</v>
      </c>
      <c r="M31" s="7">
        <v>0</v>
      </c>
      <c r="N31" s="8">
        <f t="shared" si="5"/>
        <v>0</v>
      </c>
    </row>
    <row r="32" spans="1:14" x14ac:dyDescent="0.2">
      <c r="A32" s="2"/>
      <c r="B32" s="9">
        <v>352</v>
      </c>
      <c r="C32" s="9" t="s">
        <v>8</v>
      </c>
      <c r="D32" s="10">
        <v>2348766.6724999994</v>
      </c>
      <c r="E32" s="10"/>
      <c r="F32" s="10">
        <v>0</v>
      </c>
      <c r="G32" s="11" t="s">
        <v>10</v>
      </c>
      <c r="H32" s="7">
        <v>0.22565052397253504</v>
      </c>
      <c r="I32" s="8">
        <f t="shared" si="4"/>
        <v>0</v>
      </c>
      <c r="J32" s="8"/>
      <c r="K32" s="10">
        <v>21188</v>
      </c>
      <c r="L32" s="11" t="s">
        <v>10</v>
      </c>
      <c r="M32" s="7">
        <v>0.22565052397253504</v>
      </c>
      <c r="N32" s="8">
        <f t="shared" si="5"/>
        <v>4781.0833019300726</v>
      </c>
    </row>
    <row r="33" spans="1:14" x14ac:dyDescent="0.2">
      <c r="A33" s="2"/>
      <c r="B33" s="9">
        <v>353</v>
      </c>
      <c r="C33" s="9" t="s">
        <v>8</v>
      </c>
      <c r="D33" s="10">
        <v>15201980.157079935</v>
      </c>
      <c r="E33" s="10"/>
      <c r="F33" s="10">
        <v>0</v>
      </c>
      <c r="G33" s="11" t="s">
        <v>9</v>
      </c>
      <c r="H33" s="7">
        <v>0</v>
      </c>
      <c r="I33" s="8">
        <f t="shared" si="4"/>
        <v>0</v>
      </c>
      <c r="J33" s="8"/>
      <c r="K33" s="10">
        <v>-905944</v>
      </c>
      <c r="L33" s="11" t="s">
        <v>9</v>
      </c>
      <c r="M33" s="7">
        <v>0</v>
      </c>
      <c r="N33" s="8">
        <f t="shared" si="5"/>
        <v>0</v>
      </c>
    </row>
    <row r="34" spans="1:14" x14ac:dyDescent="0.2">
      <c r="A34" s="13"/>
      <c r="B34" s="9">
        <v>353</v>
      </c>
      <c r="C34" s="9" t="s">
        <v>8</v>
      </c>
      <c r="D34" s="10">
        <v>4855894.8550000191</v>
      </c>
      <c r="E34" s="10"/>
      <c r="F34" s="10">
        <v>0</v>
      </c>
      <c r="G34" s="11" t="s">
        <v>10</v>
      </c>
      <c r="H34" s="7">
        <v>0.22565052397253504</v>
      </c>
      <c r="I34" s="8">
        <f t="shared" si="4"/>
        <v>0</v>
      </c>
      <c r="J34" s="8"/>
      <c r="K34" s="10">
        <v>905944</v>
      </c>
      <c r="L34" s="11" t="s">
        <v>10</v>
      </c>
      <c r="M34" s="7">
        <v>0.22565052397253504</v>
      </c>
      <c r="N34" s="8">
        <f t="shared" si="5"/>
        <v>204426.73828977428</v>
      </c>
    </row>
    <row r="35" spans="1:14" x14ac:dyDescent="0.2">
      <c r="A35" s="13"/>
      <c r="B35" s="9">
        <v>354</v>
      </c>
      <c r="C35" s="9" t="s">
        <v>8</v>
      </c>
      <c r="D35" s="10">
        <v>3793976.2975000143</v>
      </c>
      <c r="E35" s="10"/>
      <c r="F35" s="10">
        <v>0</v>
      </c>
      <c r="G35" s="11" t="s">
        <v>9</v>
      </c>
      <c r="H35" s="7">
        <v>0</v>
      </c>
      <c r="I35" s="8">
        <f t="shared" si="4"/>
        <v>0</v>
      </c>
      <c r="J35" s="8"/>
      <c r="K35" s="10">
        <v>-184453</v>
      </c>
      <c r="L35" s="11" t="s">
        <v>9</v>
      </c>
      <c r="M35" s="7">
        <v>0</v>
      </c>
      <c r="N35" s="8">
        <f t="shared" si="5"/>
        <v>0</v>
      </c>
    </row>
    <row r="36" spans="1:14" x14ac:dyDescent="0.2">
      <c r="A36" s="13"/>
      <c r="B36" s="9">
        <v>354</v>
      </c>
      <c r="C36" s="9" t="s">
        <v>8</v>
      </c>
      <c r="D36" s="10">
        <v>831079.20833301544</v>
      </c>
      <c r="E36" s="10"/>
      <c r="F36" s="10">
        <v>0</v>
      </c>
      <c r="G36" s="11" t="s">
        <v>10</v>
      </c>
      <c r="H36" s="7">
        <v>0.22565052397253504</v>
      </c>
      <c r="I36" s="8">
        <f t="shared" si="4"/>
        <v>0</v>
      </c>
      <c r="J36" s="8"/>
      <c r="K36" s="10">
        <v>184453</v>
      </c>
      <c r="L36" s="11" t="s">
        <v>10</v>
      </c>
      <c r="M36" s="7">
        <v>0.22565052397253504</v>
      </c>
      <c r="N36" s="8">
        <f t="shared" si="5"/>
        <v>41621.916098306006</v>
      </c>
    </row>
    <row r="37" spans="1:14" x14ac:dyDescent="0.2">
      <c r="A37" s="2"/>
      <c r="B37" s="9">
        <v>355</v>
      </c>
      <c r="C37" s="9" t="s">
        <v>8</v>
      </c>
      <c r="D37" s="10">
        <v>11897055.587500334</v>
      </c>
      <c r="E37" s="10"/>
      <c r="F37" s="10">
        <v>-122539</v>
      </c>
      <c r="G37" s="11" t="s">
        <v>9</v>
      </c>
      <c r="H37" s="7">
        <v>0</v>
      </c>
      <c r="I37" s="8">
        <f t="shared" si="4"/>
        <v>0</v>
      </c>
      <c r="J37" s="8"/>
      <c r="K37" s="10">
        <v>122539</v>
      </c>
      <c r="L37" s="11" t="s">
        <v>9</v>
      </c>
      <c r="M37" s="7">
        <v>0</v>
      </c>
      <c r="N37" s="8">
        <f t="shared" si="5"/>
        <v>0</v>
      </c>
    </row>
    <row r="38" spans="1:14" x14ac:dyDescent="0.2">
      <c r="A38" s="13"/>
      <c r="B38" s="9">
        <v>355</v>
      </c>
      <c r="C38" s="9" t="s">
        <v>8</v>
      </c>
      <c r="D38" s="10">
        <v>3331788.0595830083</v>
      </c>
      <c r="E38" s="10"/>
      <c r="F38" s="10">
        <v>122539</v>
      </c>
      <c r="G38" s="11" t="s">
        <v>10</v>
      </c>
      <c r="H38" s="7">
        <v>0.22565052397253504</v>
      </c>
      <c r="I38" s="8">
        <f t="shared" si="4"/>
        <v>27650.989557070472</v>
      </c>
      <c r="J38" s="8"/>
      <c r="K38" s="10">
        <v>-122539</v>
      </c>
      <c r="L38" s="11" t="s">
        <v>10</v>
      </c>
      <c r="M38" s="7">
        <v>0.22565052397253504</v>
      </c>
      <c r="N38" s="8">
        <f t="shared" si="5"/>
        <v>-27650.989557070472</v>
      </c>
    </row>
    <row r="39" spans="1:14" x14ac:dyDescent="0.2">
      <c r="A39" s="13"/>
      <c r="B39" s="9">
        <v>356</v>
      </c>
      <c r="C39" s="9" t="s">
        <v>8</v>
      </c>
      <c r="D39" s="10">
        <v>8074594.0333333015</v>
      </c>
      <c r="E39" s="10"/>
      <c r="F39" s="10">
        <v>-28756</v>
      </c>
      <c r="G39" s="11" t="s">
        <v>9</v>
      </c>
      <c r="H39" s="7">
        <v>0</v>
      </c>
      <c r="I39" s="8">
        <f t="shared" si="4"/>
        <v>0</v>
      </c>
      <c r="J39" s="8"/>
      <c r="K39" s="10">
        <v>2216</v>
      </c>
      <c r="L39" s="11" t="s">
        <v>9</v>
      </c>
      <c r="M39" s="7">
        <v>0</v>
      </c>
      <c r="N39" s="8">
        <f t="shared" si="5"/>
        <v>0</v>
      </c>
    </row>
    <row r="40" spans="1:14" x14ac:dyDescent="0.2">
      <c r="A40" s="13"/>
      <c r="B40" s="9">
        <v>356</v>
      </c>
      <c r="C40" s="9" t="s">
        <v>8</v>
      </c>
      <c r="D40" s="10">
        <v>2298308.8729163408</v>
      </c>
      <c r="E40" s="10"/>
      <c r="F40" s="10">
        <v>28756</v>
      </c>
      <c r="G40" s="11" t="s">
        <v>10</v>
      </c>
      <c r="H40" s="7">
        <v>0.22565052397253504</v>
      </c>
      <c r="I40" s="8">
        <f t="shared" si="4"/>
        <v>6488.8064673542176</v>
      </c>
      <c r="J40" s="8"/>
      <c r="K40" s="10">
        <v>-2216</v>
      </c>
      <c r="L40" s="11" t="s">
        <v>10</v>
      </c>
      <c r="M40" s="7">
        <v>0.22565052397253504</v>
      </c>
      <c r="N40" s="8">
        <f t="shared" si="5"/>
        <v>-500.04156112313768</v>
      </c>
    </row>
    <row r="41" spans="1:14" x14ac:dyDescent="0.2">
      <c r="A41" s="2"/>
      <c r="B41" s="9">
        <v>397</v>
      </c>
      <c r="C41" s="9" t="s">
        <v>8</v>
      </c>
      <c r="D41" s="10">
        <v>4069115.319167003</v>
      </c>
      <c r="E41" s="10"/>
      <c r="F41" s="10">
        <v>8412</v>
      </c>
      <c r="G41" s="11" t="s">
        <v>9</v>
      </c>
      <c r="H41" s="7">
        <v>0</v>
      </c>
      <c r="I41" s="8">
        <f t="shared" si="4"/>
        <v>0</v>
      </c>
      <c r="J41" s="8"/>
      <c r="K41" s="10">
        <v>-12624</v>
      </c>
      <c r="L41" s="11" t="s">
        <v>9</v>
      </c>
      <c r="M41" s="7">
        <v>0</v>
      </c>
      <c r="N41" s="8">
        <f t="shared" si="5"/>
        <v>0</v>
      </c>
    </row>
    <row r="42" spans="1:14" x14ac:dyDescent="0.2">
      <c r="A42" s="2"/>
      <c r="B42" s="9">
        <v>397</v>
      </c>
      <c r="C42" s="9" t="s">
        <v>8</v>
      </c>
      <c r="D42" s="10">
        <v>964444.16625000536</v>
      </c>
      <c r="E42" s="10"/>
      <c r="F42" s="10">
        <v>-8412</v>
      </c>
      <c r="G42" s="11" t="s">
        <v>10</v>
      </c>
      <c r="H42" s="7">
        <v>0.22565052397253504</v>
      </c>
      <c r="I42" s="8">
        <f t="shared" si="4"/>
        <v>-1898.1722076569647</v>
      </c>
      <c r="J42" s="8"/>
      <c r="K42" s="10">
        <v>12624</v>
      </c>
      <c r="L42" s="11" t="s">
        <v>10</v>
      </c>
      <c r="M42" s="7">
        <v>0.22565052397253504</v>
      </c>
      <c r="N42" s="8">
        <f t="shared" si="5"/>
        <v>2848.6122146292823</v>
      </c>
    </row>
    <row r="43" spans="1:14" x14ac:dyDescent="0.2">
      <c r="A43" s="2"/>
      <c r="B43" s="9"/>
      <c r="C43" s="9"/>
      <c r="D43" s="10"/>
      <c r="E43" s="10"/>
      <c r="F43" s="10"/>
      <c r="G43" s="11"/>
      <c r="H43" s="7"/>
      <c r="I43" s="83">
        <f>SUM(I33:I42)</f>
        <v>32241.623816767729</v>
      </c>
      <c r="J43" s="83"/>
      <c r="K43" s="10"/>
      <c r="L43" s="11"/>
      <c r="M43" s="7"/>
      <c r="N43" s="83">
        <f>SUM(N33:N42)</f>
        <v>220746.23548451596</v>
      </c>
    </row>
  </sheetData>
  <dataValidations count="1">
    <dataValidation type="list" allowBlank="1" sqref="G24 G4:G9 G27:G43 G12:G22 L24 L4:L9 L27:L43 L12:L22">
      <formula1>$B$2:$B$24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"/>
  <sheetViews>
    <sheetView workbookViewId="0">
      <selection activeCell="H3" sqref="H3:H4"/>
    </sheetView>
  </sheetViews>
  <sheetFormatPr defaultRowHeight="12.75" x14ac:dyDescent="0.2"/>
  <cols>
    <col min="1" max="1" width="20.85546875" customWidth="1"/>
    <col min="2" max="2" width="28" bestFit="1" customWidth="1"/>
    <col min="4" max="4" width="10.42578125" bestFit="1" customWidth="1"/>
    <col min="6" max="7" width="9.5703125" bestFit="1" customWidth="1"/>
    <col min="8" max="8" width="8.5703125" bestFit="1" customWidth="1"/>
  </cols>
  <sheetData>
    <row r="1" spans="1:8" ht="76.5" x14ac:dyDescent="0.2">
      <c r="A1" s="1"/>
      <c r="B1" s="1"/>
      <c r="C1" s="1"/>
      <c r="D1" s="26" t="s">
        <v>74</v>
      </c>
      <c r="E1" s="27"/>
      <c r="F1" s="27" t="s">
        <v>33</v>
      </c>
      <c r="G1" s="27" t="s">
        <v>0</v>
      </c>
      <c r="H1" s="16"/>
    </row>
    <row r="2" spans="1:8" x14ac:dyDescent="0.2">
      <c r="A2" s="15" t="s">
        <v>76</v>
      </c>
      <c r="B2" s="1"/>
      <c r="C2" s="1"/>
      <c r="D2" s="1"/>
      <c r="E2" s="27"/>
      <c r="F2" s="1"/>
      <c r="G2" s="1"/>
      <c r="H2" s="16"/>
    </row>
    <row r="3" spans="1:8" x14ac:dyDescent="0.2">
      <c r="A3" s="14"/>
      <c r="B3" s="23" t="s">
        <v>30</v>
      </c>
      <c r="C3" s="16"/>
      <c r="D3" s="85">
        <v>-6255972</v>
      </c>
      <c r="E3" s="27"/>
      <c r="F3" s="10">
        <v>-6265650</v>
      </c>
      <c r="G3" s="10">
        <v>-5338084</v>
      </c>
      <c r="H3" s="86"/>
    </row>
    <row r="4" spans="1:8" x14ac:dyDescent="0.2">
      <c r="A4" s="2"/>
      <c r="B4" s="21" t="s">
        <v>31</v>
      </c>
      <c r="C4" s="2"/>
      <c r="D4" s="1"/>
      <c r="E4" s="27"/>
      <c r="F4" s="24">
        <v>-6259783</v>
      </c>
      <c r="G4" s="24">
        <v>-5336243</v>
      </c>
      <c r="H4" s="86"/>
    </row>
    <row r="5" spans="1:8" ht="13.5" thickBot="1" x14ac:dyDescent="0.25">
      <c r="A5" s="2"/>
      <c r="B5" s="21" t="s">
        <v>32</v>
      </c>
      <c r="C5" s="2"/>
      <c r="D5" s="1"/>
      <c r="E5" s="27"/>
      <c r="F5" s="25">
        <f>F4-F3</f>
        <v>5867</v>
      </c>
      <c r="G5" s="25">
        <f>G4-G3</f>
        <v>1841</v>
      </c>
      <c r="H5" s="2"/>
    </row>
    <row r="6" spans="1:8" ht="13.5" thickTop="1" x14ac:dyDescent="0.2"/>
  </sheetData>
  <pageMargins left="0.7" right="0.7" top="0.75" bottom="0.75" header="0.3" footer="0.3"/>
  <pageSetup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D8BFAFB-A7EE-402E-8743-037CE78343B3}">
            <xm:f>'H:\Correction Assets\[Revenue Requirement.xlsx]RevReqCalc'!#REF!=0</xm:f>
            <x14:dxf>
              <font>
                <b/>
                <i val="0"/>
              </font>
            </x14:dxf>
          </x14:cfRule>
          <xm:sqref>F5:G5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27"/>
  <sheetViews>
    <sheetView workbookViewId="0">
      <selection activeCell="E20" sqref="E20"/>
    </sheetView>
  </sheetViews>
  <sheetFormatPr defaultColWidth="9.140625" defaultRowHeight="12.75" x14ac:dyDescent="0.2"/>
  <cols>
    <col min="1" max="1" width="3.5703125" style="30" customWidth="1"/>
    <col min="2" max="2" width="52.85546875" style="30" customWidth="1"/>
    <col min="3" max="3" width="13.28515625" style="30" bestFit="1" customWidth="1"/>
    <col min="4" max="4" width="16.42578125" style="30" customWidth="1"/>
    <col min="5" max="16384" width="9.140625" style="30"/>
  </cols>
  <sheetData>
    <row r="1" spans="1:3" x14ac:dyDescent="0.2">
      <c r="A1" s="88" t="s">
        <v>77</v>
      </c>
      <c r="B1" s="88"/>
      <c r="C1" s="88"/>
    </row>
    <row r="2" spans="1:3" x14ac:dyDescent="0.2">
      <c r="A2" s="88" t="s">
        <v>78</v>
      </c>
      <c r="B2" s="88"/>
      <c r="C2" s="88"/>
    </row>
    <row r="3" spans="1:3" x14ac:dyDescent="0.2">
      <c r="A3" s="88" t="s">
        <v>48</v>
      </c>
      <c r="B3" s="88"/>
      <c r="C3" s="88"/>
    </row>
    <row r="4" spans="1:3" x14ac:dyDescent="0.2">
      <c r="A4" s="35"/>
      <c r="B4" s="35"/>
      <c r="C4" s="35"/>
    </row>
    <row r="5" spans="1:3" x14ac:dyDescent="0.2">
      <c r="A5" s="30">
        <v>1</v>
      </c>
      <c r="B5" s="36" t="s">
        <v>49</v>
      </c>
      <c r="C5" s="37">
        <v>1</v>
      </c>
    </row>
    <row r="6" spans="1:3" x14ac:dyDescent="0.2">
      <c r="A6" s="30">
        <f>A5+1</f>
        <v>2</v>
      </c>
      <c r="B6" s="38" t="s">
        <v>50</v>
      </c>
      <c r="C6" s="37"/>
    </row>
    <row r="7" spans="1:3" x14ac:dyDescent="0.2">
      <c r="A7" s="30">
        <f t="shared" ref="A7:A27" si="0">A6+1</f>
        <v>3</v>
      </c>
      <c r="B7" s="39" t="s">
        <v>51</v>
      </c>
      <c r="C7" s="40">
        <v>5.2080299999999998E-3</v>
      </c>
    </row>
    <row r="8" spans="1:3" x14ac:dyDescent="0.2">
      <c r="A8" s="30">
        <f t="shared" si="0"/>
        <v>4</v>
      </c>
      <c r="B8" s="39" t="s">
        <v>52</v>
      </c>
      <c r="C8" s="37">
        <v>3.8733999999999998E-2</v>
      </c>
    </row>
    <row r="9" spans="1:3" x14ac:dyDescent="0.2">
      <c r="A9" s="30">
        <f t="shared" si="0"/>
        <v>5</v>
      </c>
      <c r="B9" s="41" t="s">
        <v>53</v>
      </c>
      <c r="C9" s="42">
        <v>2E-3</v>
      </c>
    </row>
    <row r="10" spans="1:3" x14ac:dyDescent="0.2">
      <c r="A10" s="30">
        <f t="shared" si="0"/>
        <v>6</v>
      </c>
      <c r="B10" s="41" t="s">
        <v>54</v>
      </c>
      <c r="C10" s="37">
        <f>C5-SUM(C7:C9)</f>
        <v>0.95405797000000003</v>
      </c>
    </row>
    <row r="11" spans="1:3" x14ac:dyDescent="0.2">
      <c r="A11" s="30">
        <f t="shared" si="0"/>
        <v>7</v>
      </c>
      <c r="B11" s="43"/>
      <c r="C11" s="44"/>
    </row>
    <row r="12" spans="1:3" x14ac:dyDescent="0.2">
      <c r="A12" s="30">
        <f t="shared" si="0"/>
        <v>8</v>
      </c>
      <c r="B12" s="41" t="s">
        <v>55</v>
      </c>
      <c r="C12" s="37">
        <f>C10*0</f>
        <v>0</v>
      </c>
    </row>
    <row r="13" spans="1:3" x14ac:dyDescent="0.2">
      <c r="A13" s="30">
        <f t="shared" si="0"/>
        <v>9</v>
      </c>
      <c r="B13" s="41"/>
      <c r="C13" s="37"/>
    </row>
    <row r="14" spans="1:3" x14ac:dyDescent="0.2">
      <c r="A14" s="30">
        <f t="shared" si="0"/>
        <v>10</v>
      </c>
      <c r="B14" s="41" t="s">
        <v>54</v>
      </c>
      <c r="C14" s="45">
        <f>C10-C12</f>
        <v>0.95405797000000003</v>
      </c>
    </row>
    <row r="15" spans="1:3" x14ac:dyDescent="0.2">
      <c r="A15" s="30">
        <f t="shared" si="0"/>
        <v>11</v>
      </c>
      <c r="B15" s="43"/>
      <c r="C15" s="46"/>
    </row>
    <row r="16" spans="1:3" x14ac:dyDescent="0.2">
      <c r="A16" s="30">
        <f t="shared" si="0"/>
        <v>12</v>
      </c>
      <c r="B16" s="39" t="s">
        <v>56</v>
      </c>
      <c r="C16" s="46">
        <f>C14*0.35</f>
        <v>0.33392028949999997</v>
      </c>
    </row>
    <row r="17" spans="1:3" x14ac:dyDescent="0.2">
      <c r="A17" s="30">
        <f t="shared" si="0"/>
        <v>13</v>
      </c>
      <c r="B17" s="39"/>
      <c r="C17" s="46"/>
    </row>
    <row r="18" spans="1:3" ht="13.5" thickBot="1" x14ac:dyDescent="0.25">
      <c r="A18" s="30">
        <f t="shared" si="0"/>
        <v>14</v>
      </c>
      <c r="B18" s="47" t="s">
        <v>57</v>
      </c>
      <c r="C18" s="48">
        <f>ROUND(C14-C16,5)</f>
        <v>0.62014000000000002</v>
      </c>
    </row>
    <row r="19" spans="1:3" ht="13.5" thickTop="1" x14ac:dyDescent="0.2">
      <c r="A19" s="30">
        <f t="shared" si="0"/>
        <v>15</v>
      </c>
    </row>
    <row r="20" spans="1:3" x14ac:dyDescent="0.2">
      <c r="A20" s="30">
        <f t="shared" si="0"/>
        <v>16</v>
      </c>
      <c r="B20" s="49" t="s">
        <v>58</v>
      </c>
      <c r="C20" s="50">
        <f>ROUND(1/C18,6)</f>
        <v>1.6125389999999999</v>
      </c>
    </row>
    <row r="21" spans="1:3" x14ac:dyDescent="0.2">
      <c r="A21" s="30">
        <f t="shared" si="0"/>
        <v>17</v>
      </c>
      <c r="B21" s="51"/>
    </row>
    <row r="22" spans="1:3" x14ac:dyDescent="0.2">
      <c r="A22" s="30">
        <f t="shared" si="0"/>
        <v>18</v>
      </c>
      <c r="B22" s="30" t="s">
        <v>59</v>
      </c>
    </row>
    <row r="23" spans="1:3" x14ac:dyDescent="0.2">
      <c r="A23" s="30">
        <f t="shared" si="0"/>
        <v>19</v>
      </c>
      <c r="B23" s="39" t="s">
        <v>60</v>
      </c>
      <c r="C23" s="52">
        <f>+C7</f>
        <v>5.2080299999999998E-3</v>
      </c>
    </row>
    <row r="24" spans="1:3" x14ac:dyDescent="0.2">
      <c r="A24" s="30">
        <f t="shared" si="0"/>
        <v>20</v>
      </c>
      <c r="B24" s="53" t="s">
        <v>61</v>
      </c>
      <c r="C24" s="53">
        <f>SUM(C8:C9)</f>
        <v>4.0733999999999999E-2</v>
      </c>
    </row>
    <row r="25" spans="1:3" x14ac:dyDescent="0.2">
      <c r="A25" s="30">
        <f t="shared" si="0"/>
        <v>21</v>
      </c>
      <c r="B25" s="54"/>
      <c r="C25" s="54"/>
    </row>
    <row r="26" spans="1:3" x14ac:dyDescent="0.2">
      <c r="A26" s="30">
        <f t="shared" si="0"/>
        <v>22</v>
      </c>
      <c r="B26" s="49" t="s">
        <v>62</v>
      </c>
      <c r="C26" s="30">
        <v>0.35</v>
      </c>
    </row>
    <row r="27" spans="1:3" x14ac:dyDescent="0.2">
      <c r="A27" s="30">
        <f t="shared" si="0"/>
        <v>23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  <headerFooter>
    <oddHeader>&amp;R&amp;"Times New Roman,Regular"Exhibit No. JLB-2
 Docket UE-152253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25"/>
  <sheetViews>
    <sheetView zoomScale="145" zoomScaleNormal="145" workbookViewId="0">
      <selection activeCell="C20" sqref="C20"/>
    </sheetView>
  </sheetViews>
  <sheetFormatPr defaultColWidth="9.140625" defaultRowHeight="12.75" x14ac:dyDescent="0.2"/>
  <cols>
    <col min="1" max="1" width="3" style="51" bestFit="1" customWidth="1"/>
    <col min="2" max="2" width="40.140625" style="30" bestFit="1" customWidth="1"/>
    <col min="3" max="3" width="11.28515625" style="30" bestFit="1" customWidth="1"/>
    <col min="4" max="4" width="7" style="30" bestFit="1" customWidth="1"/>
    <col min="5" max="5" width="12.28515625" style="30" bestFit="1" customWidth="1"/>
    <col min="6" max="6" width="9" style="30" bestFit="1" customWidth="1"/>
    <col min="7" max="7" width="16.42578125" style="30" customWidth="1"/>
    <col min="8" max="8" width="19.85546875" style="30" bestFit="1" customWidth="1"/>
    <col min="9" max="16384" width="9.140625" style="30"/>
  </cols>
  <sheetData>
    <row r="1" spans="1:6" x14ac:dyDescent="0.2">
      <c r="A1" s="89" t="s">
        <v>77</v>
      </c>
      <c r="B1" s="89"/>
      <c r="C1" s="89"/>
      <c r="D1" s="89"/>
      <c r="E1" s="89"/>
      <c r="F1" s="89"/>
    </row>
    <row r="2" spans="1:6" x14ac:dyDescent="0.2">
      <c r="A2" s="89" t="s">
        <v>78</v>
      </c>
      <c r="B2" s="89"/>
      <c r="C2" s="89"/>
      <c r="D2" s="89"/>
      <c r="E2" s="89"/>
      <c r="F2" s="89"/>
    </row>
    <row r="3" spans="1:6" x14ac:dyDescent="0.2">
      <c r="A3" s="90" t="s">
        <v>63</v>
      </c>
      <c r="B3" s="90"/>
      <c r="C3" s="90"/>
      <c r="D3" s="90"/>
      <c r="E3" s="90"/>
      <c r="F3" s="90"/>
    </row>
    <row r="4" spans="1:6" ht="13.5" thickBot="1" x14ac:dyDescent="0.25"/>
    <row r="5" spans="1:6" ht="13.5" thickBot="1" x14ac:dyDescent="0.25">
      <c r="B5" s="91" t="s">
        <v>64</v>
      </c>
      <c r="C5" s="92"/>
      <c r="D5" s="92"/>
      <c r="E5" s="92"/>
      <c r="F5" s="93"/>
    </row>
    <row r="6" spans="1:6" x14ac:dyDescent="0.2">
      <c r="B6" s="55"/>
      <c r="C6" s="55"/>
      <c r="D6" s="55"/>
      <c r="E6" s="55"/>
      <c r="F6" s="55"/>
    </row>
    <row r="7" spans="1:6" x14ac:dyDescent="0.2">
      <c r="A7" s="51">
        <v>1</v>
      </c>
      <c r="B7" s="56" t="s">
        <v>65</v>
      </c>
      <c r="C7" s="56" t="s">
        <v>66</v>
      </c>
      <c r="D7" s="56" t="s">
        <v>67</v>
      </c>
      <c r="E7" s="56" t="s">
        <v>47</v>
      </c>
      <c r="F7" s="56" t="s">
        <v>68</v>
      </c>
    </row>
    <row r="8" spans="1:6" x14ac:dyDescent="0.2">
      <c r="A8" s="51">
        <f>A7+1</f>
        <v>2</v>
      </c>
      <c r="B8" s="57" t="s">
        <v>69</v>
      </c>
      <c r="C8" s="58">
        <v>0.50880000000000003</v>
      </c>
      <c r="D8" s="59">
        <v>5.1770794025157232E-2</v>
      </c>
      <c r="E8" s="60">
        <f>D8*C8</f>
        <v>2.634098E-2</v>
      </c>
      <c r="F8" s="61"/>
    </row>
    <row r="9" spans="1:6" x14ac:dyDescent="0.2">
      <c r="A9" s="51">
        <f t="shared" ref="A9:A22" si="0">A8+1</f>
        <v>3</v>
      </c>
      <c r="B9" s="62" t="s">
        <v>70</v>
      </c>
      <c r="C9" s="63">
        <v>0</v>
      </c>
      <c r="D9" s="64">
        <v>0</v>
      </c>
      <c r="E9" s="65">
        <f>D9*C9</f>
        <v>0</v>
      </c>
      <c r="F9" s="66">
        <f>E9+E8</f>
        <v>2.634098E-2</v>
      </c>
    </row>
    <row r="10" spans="1:6" x14ac:dyDescent="0.2">
      <c r="A10" s="51">
        <f t="shared" si="0"/>
        <v>4</v>
      </c>
      <c r="B10" s="57" t="s">
        <v>71</v>
      </c>
      <c r="C10" s="63">
        <v>2.0000000000000001E-4</v>
      </c>
      <c r="D10" s="64">
        <v>6.7500000000000004E-2</v>
      </c>
      <c r="E10" s="65">
        <f>D10*C10</f>
        <v>1.3500000000000001E-5</v>
      </c>
      <c r="F10" s="67"/>
    </row>
    <row r="11" spans="1:6" x14ac:dyDescent="0.2">
      <c r="A11" s="51">
        <f t="shared" si="0"/>
        <v>5</v>
      </c>
      <c r="B11" s="36" t="s">
        <v>72</v>
      </c>
      <c r="C11" s="63">
        <v>0.49099999999999999</v>
      </c>
      <c r="D11" s="64">
        <v>9.5000000000000001E-2</v>
      </c>
      <c r="E11" s="65">
        <f>D11*C11</f>
        <v>4.6644999999999999E-2</v>
      </c>
      <c r="F11" s="67"/>
    </row>
    <row r="12" spans="1:6" x14ac:dyDescent="0.2">
      <c r="A12" s="51">
        <f t="shared" si="0"/>
        <v>6</v>
      </c>
      <c r="B12" s="39" t="s">
        <v>63</v>
      </c>
      <c r="C12" s="68">
        <f>SUM(C8:C11)</f>
        <v>1</v>
      </c>
      <c r="D12" s="69"/>
      <c r="E12" s="70">
        <f>ROUND(SUM(E8:E11),4)</f>
        <v>7.2999999999999995E-2</v>
      </c>
      <c r="F12" s="71"/>
    </row>
    <row r="13" spans="1:6" x14ac:dyDescent="0.2">
      <c r="A13" s="51">
        <f t="shared" si="0"/>
        <v>7</v>
      </c>
      <c r="C13" s="2"/>
      <c r="D13" s="2"/>
      <c r="F13" s="72"/>
    </row>
    <row r="14" spans="1:6" ht="13.5" thickBot="1" x14ac:dyDescent="0.25">
      <c r="A14" s="51">
        <f t="shared" si="0"/>
        <v>8</v>
      </c>
      <c r="C14" s="2"/>
      <c r="D14" s="2"/>
      <c r="F14" s="72"/>
    </row>
    <row r="15" spans="1:6" ht="13.5" thickBot="1" x14ac:dyDescent="0.25">
      <c r="A15" s="51">
        <f t="shared" si="0"/>
        <v>9</v>
      </c>
      <c r="B15" s="91" t="s">
        <v>73</v>
      </c>
      <c r="C15" s="92"/>
      <c r="D15" s="92"/>
      <c r="E15" s="92"/>
      <c r="F15" s="93"/>
    </row>
    <row r="16" spans="1:6" x14ac:dyDescent="0.2">
      <c r="A16" s="51">
        <f t="shared" si="0"/>
        <v>10</v>
      </c>
      <c r="B16" s="55"/>
      <c r="C16" s="55"/>
      <c r="D16" s="55"/>
      <c r="E16" s="55"/>
      <c r="F16" s="55"/>
    </row>
    <row r="17" spans="1:8" x14ac:dyDescent="0.2">
      <c r="A17" s="51">
        <f t="shared" si="0"/>
        <v>11</v>
      </c>
      <c r="B17" s="56" t="s">
        <v>65</v>
      </c>
      <c r="C17" s="4" t="s">
        <v>66</v>
      </c>
      <c r="D17" s="4" t="s">
        <v>67</v>
      </c>
      <c r="E17" s="56" t="s">
        <v>47</v>
      </c>
      <c r="F17" s="73" t="s">
        <v>68</v>
      </c>
    </row>
    <row r="18" spans="1:8" x14ac:dyDescent="0.2">
      <c r="A18" s="51">
        <f t="shared" si="0"/>
        <v>12</v>
      </c>
      <c r="B18" s="57" t="s">
        <v>69</v>
      </c>
      <c r="C18" s="58">
        <v>0.50690000000000002</v>
      </c>
      <c r="D18" s="59">
        <v>5.21E-2</v>
      </c>
      <c r="E18" s="74">
        <f>ROUND(C18*D18,5)</f>
        <v>2.6409999999999999E-2</v>
      </c>
      <c r="F18" s="75"/>
    </row>
    <row r="19" spans="1:8" x14ac:dyDescent="0.2">
      <c r="A19" s="51">
        <f t="shared" si="0"/>
        <v>13</v>
      </c>
      <c r="B19" s="62" t="s">
        <v>70</v>
      </c>
      <c r="C19" s="63">
        <v>1.9E-3</v>
      </c>
      <c r="D19" s="64">
        <v>2.1499999999999998E-2</v>
      </c>
      <c r="E19" s="76">
        <f>ROUND(C19*D19,5)</f>
        <v>4.0000000000000003E-5</v>
      </c>
      <c r="F19" s="77">
        <f>E18+E19</f>
        <v>2.6449999999999998E-2</v>
      </c>
    </row>
    <row r="20" spans="1:8" x14ac:dyDescent="0.2">
      <c r="A20" s="51">
        <f t="shared" si="0"/>
        <v>14</v>
      </c>
      <c r="B20" s="57" t="s">
        <v>71</v>
      </c>
      <c r="C20" s="63">
        <v>2.0000000000000001E-4</v>
      </c>
      <c r="D20" s="64">
        <v>6.7500000000000004E-2</v>
      </c>
      <c r="E20" s="76">
        <f>ROUND(C20*D20,5)</f>
        <v>1.0000000000000001E-5</v>
      </c>
      <c r="F20" s="66"/>
    </row>
    <row r="21" spans="1:8" x14ac:dyDescent="0.2">
      <c r="A21" s="51">
        <f t="shared" si="0"/>
        <v>15</v>
      </c>
      <c r="B21" s="36" t="s">
        <v>72</v>
      </c>
      <c r="C21" s="63">
        <v>0.49099999999999999</v>
      </c>
      <c r="D21" s="64">
        <v>9.2499999999999999E-2</v>
      </c>
      <c r="E21" s="76">
        <f>ROUND(C21*D21,5)</f>
        <v>4.5420000000000002E-2</v>
      </c>
      <c r="F21" s="78"/>
    </row>
    <row r="22" spans="1:8" x14ac:dyDescent="0.2">
      <c r="A22" s="51">
        <f t="shared" si="0"/>
        <v>16</v>
      </c>
      <c r="B22" s="39" t="s">
        <v>63</v>
      </c>
      <c r="C22" s="68">
        <f>SUM(C18:C21)</f>
        <v>1</v>
      </c>
      <c r="D22" s="69"/>
      <c r="E22" s="79">
        <f>ROUND(SUM(E18:E21),4)</f>
        <v>7.1900000000000006E-2</v>
      </c>
      <c r="F22" s="80"/>
    </row>
    <row r="23" spans="1:8" x14ac:dyDescent="0.2">
      <c r="C23" s="2"/>
      <c r="D23" s="2"/>
    </row>
    <row r="25" spans="1:8" x14ac:dyDescent="0.2">
      <c r="F25" s="81"/>
      <c r="H25" s="82"/>
    </row>
  </sheetData>
  <mergeCells count="5">
    <mergeCell ref="A1:F1"/>
    <mergeCell ref="A2:F2"/>
    <mergeCell ref="A3:F3"/>
    <mergeCell ref="B5:F5"/>
    <mergeCell ref="B15:F15"/>
  </mergeCells>
  <pageMargins left="0.7" right="0.7" top="0.75" bottom="0.75" header="0.3" footer="0.3"/>
  <pageSetup orientation="portrait" r:id="rId1"/>
  <headerFooter>
    <oddHeader>&amp;R&amp;"Times New Roman,Regular"Exhibit No. JLB-2
 Docket UE-152253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2015-11-25T08:00:00+00:00</OpenedDate>
    <Date1 xmlns="dc463f71-b30c-4ab2-9473-d307f9d35888">2016-04-25T22:26:05+00:00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FD01DFE-F2DE-4677-9214-D77EE8E48D02}"/>
</file>

<file path=customXml/itemProps2.xml><?xml version="1.0" encoding="utf-8"?>
<ds:datastoreItem xmlns:ds="http://schemas.openxmlformats.org/officeDocument/2006/customXml" ds:itemID="{6BBA95E2-2CAD-4022-95B9-B30D5A33ADDE}"/>
</file>

<file path=customXml/itemProps3.xml><?xml version="1.0" encoding="utf-8"?>
<ds:datastoreItem xmlns:ds="http://schemas.openxmlformats.org/officeDocument/2006/customXml" ds:itemID="{0AA2CACE-1B71-4F4B-90E4-015F60DC8771}"/>
</file>

<file path=customXml/itemProps4.xml><?xml version="1.0" encoding="utf-8"?>
<ds:datastoreItem xmlns:ds="http://schemas.openxmlformats.org/officeDocument/2006/customXml" ds:itemID="{663D0F25-BEF3-40A3-AA52-B41983344F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Input Data</vt:lpstr>
      <vt:lpstr>Interest Sync</vt:lpstr>
      <vt:lpstr>Adj Summary</vt:lpstr>
      <vt:lpstr>Factors</vt:lpstr>
      <vt:lpstr>Conversion factor</vt:lpstr>
      <vt:lpstr>Cost of Capital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Jason Ball</dc:creator>
  <cp:lastModifiedBy>Information Services</cp:lastModifiedBy>
  <cp:lastPrinted>2016-04-25T15:55:49Z</cp:lastPrinted>
  <dcterms:created xsi:type="dcterms:W3CDTF">2016-04-25T00:46:32Z</dcterms:created>
  <dcterms:modified xsi:type="dcterms:W3CDTF">2016-04-25T15:56:53Z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