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03-31-15" sheetId="48" r:id="rId1"/>
    <sheet name="Gas 03-31-15" sheetId="47" r:id="rId2"/>
    <sheet name="03.31.15 UST" sheetId="46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'03.31.15 UST'!$A$1:$D$32</definedName>
    <definedName name="_xlnm.Print_Area" localSheetId="0">'Elec 03-31-15'!$A$1:$U$95</definedName>
    <definedName name="_xlnm.Print_Area" localSheetId="3">'Elec JE Template'!$A$1:$D$33</definedName>
    <definedName name="_xlnm.Print_Area" localSheetId="1">'Gas 03-31-15'!$A$1:$S$98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03-31-15'!$1:$4</definedName>
    <definedName name="_xlnm.Print_Titles" localSheetId="1">'Gas 03-31-15'!$1:$3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'03.31.15 UST'!$A$1:$D$32</definedName>
    <definedName name="Z_26ED99BA_758A_4BD8_9111_A618CCCFB6D5_.wvu.PrintArea" localSheetId="2" hidden="1">'03.31.15 UST'!$A$1:$D$32</definedName>
    <definedName name="Z_2A8E2259_D63C_4AFE_B513_93BD099E332B_.wvu.PrintArea" localSheetId="2" hidden="1">'03.31.15 UST'!$A$1:$D$32</definedName>
    <definedName name="Z_350C24E7_0680_4090_9B30_2DE6CEDBB7B4_.wvu.PrintArea" localSheetId="2" hidden="1">'03.31.15 UST'!$A$1:$D$32</definedName>
    <definedName name="Z_5398F47A_927B_4323_8756_CA4D6BFF7AE7_.wvu.PrintArea" localSheetId="2" hidden="1">'03.31.15 UST'!$A$1:$D$32</definedName>
    <definedName name="Z_688B62AB_26DC_497A_AE34_C4F4A3024E62_.wvu.PrintArea" localSheetId="2" hidden="1">'03.31.15 UST'!$A$1:$D$32</definedName>
  </definedNames>
  <calcPr calcId="152511"/>
</workbook>
</file>

<file path=xl/calcChain.xml><?xml version="1.0" encoding="utf-8"?>
<calcChain xmlns="http://schemas.openxmlformats.org/spreadsheetml/2006/main">
  <c r="K33" i="48" l="1"/>
  <c r="K34" i="48"/>
  <c r="I76" i="48" l="1"/>
  <c r="T76" i="48"/>
  <c r="L74" i="48"/>
  <c r="K27" i="47"/>
  <c r="K24" i="47"/>
  <c r="K23" i="47"/>
  <c r="H81" i="47"/>
  <c r="H78" i="47"/>
  <c r="H83" i="47" s="1"/>
  <c r="K25" i="47" l="1"/>
  <c r="K19" i="47"/>
  <c r="K18" i="47"/>
  <c r="K70" i="48"/>
  <c r="L25" i="48"/>
  <c r="K76" i="48" l="1"/>
  <c r="J28" i="47"/>
  <c r="R74" i="48" l="1"/>
  <c r="L72" i="48" l="1"/>
  <c r="P72" i="48" s="1"/>
  <c r="R72" i="48" s="1"/>
  <c r="I21" i="48"/>
  <c r="I17" i="48"/>
  <c r="J17" i="48"/>
  <c r="K17" i="48"/>
  <c r="L5" i="48"/>
  <c r="N3" i="48"/>
  <c r="I11" i="48"/>
  <c r="K12" i="47"/>
  <c r="K11" i="47"/>
  <c r="K8" i="47"/>
  <c r="K7" i="47"/>
  <c r="K9" i="47" s="1"/>
  <c r="K37" i="47"/>
  <c r="O7" i="47" l="1"/>
  <c r="Q7" i="47" s="1"/>
  <c r="M8" i="47"/>
  <c r="Q8" i="47" s="1"/>
  <c r="K95" i="48" l="1"/>
  <c r="K92" i="48"/>
  <c r="N76" i="48"/>
  <c r="L68" i="48"/>
  <c r="P68" i="48" s="1"/>
  <c r="R68" i="48" s="1"/>
  <c r="T64" i="48"/>
  <c r="P64" i="48"/>
  <c r="K64" i="48"/>
  <c r="L63" i="48"/>
  <c r="L64" i="48" s="1"/>
  <c r="T61" i="48"/>
  <c r="P61" i="48"/>
  <c r="K61" i="48"/>
  <c r="I61" i="48"/>
  <c r="L60" i="48"/>
  <c r="L61" i="48" s="1"/>
  <c r="T57" i="48"/>
  <c r="K57" i="48"/>
  <c r="I57" i="48"/>
  <c r="I80" i="48" s="1"/>
  <c r="L56" i="48"/>
  <c r="N56" i="48" s="1"/>
  <c r="L55" i="48"/>
  <c r="L57" i="48" s="1"/>
  <c r="T53" i="48"/>
  <c r="I53" i="48"/>
  <c r="L52" i="48"/>
  <c r="N52" i="48" s="1"/>
  <c r="R52" i="48" s="1"/>
  <c r="T48" i="48"/>
  <c r="K48" i="48"/>
  <c r="I48" i="48"/>
  <c r="L47" i="48"/>
  <c r="N47" i="48" s="1"/>
  <c r="R47" i="48" s="1"/>
  <c r="L46" i="48"/>
  <c r="T43" i="48"/>
  <c r="K43" i="48"/>
  <c r="I43" i="48"/>
  <c r="L42" i="48"/>
  <c r="N42" i="48" s="1"/>
  <c r="P41" i="48"/>
  <c r="L41" i="48"/>
  <c r="T39" i="48"/>
  <c r="K39" i="48"/>
  <c r="I39" i="48"/>
  <c r="L38" i="48"/>
  <c r="N38" i="48" s="1"/>
  <c r="L37" i="48"/>
  <c r="L39" i="48" s="1"/>
  <c r="T35" i="48"/>
  <c r="K35" i="48"/>
  <c r="I35" i="48"/>
  <c r="L34" i="48"/>
  <c r="L33" i="48"/>
  <c r="P33" i="48" s="1"/>
  <c r="T31" i="48"/>
  <c r="K31" i="48"/>
  <c r="I31" i="48"/>
  <c r="L30" i="48"/>
  <c r="N30" i="48" s="1"/>
  <c r="L29" i="48"/>
  <c r="P29" i="48" s="1"/>
  <c r="T27" i="48"/>
  <c r="I27" i="48"/>
  <c r="L26" i="48"/>
  <c r="N26" i="48" s="1"/>
  <c r="P25" i="48"/>
  <c r="K27" i="48"/>
  <c r="T21" i="48"/>
  <c r="K21" i="48"/>
  <c r="L20" i="48"/>
  <c r="N20" i="48" s="1"/>
  <c r="L19" i="48"/>
  <c r="P19" i="48" s="1"/>
  <c r="T17" i="48"/>
  <c r="L16" i="48"/>
  <c r="N16" i="48" s="1"/>
  <c r="R16" i="48" s="1"/>
  <c r="L15" i="48"/>
  <c r="L17" i="48" s="1"/>
  <c r="L13" i="48"/>
  <c r="T11" i="48"/>
  <c r="K11" i="48"/>
  <c r="L10" i="48"/>
  <c r="N10" i="48" s="1"/>
  <c r="L9" i="48"/>
  <c r="P9" i="48" s="1"/>
  <c r="T7" i="48"/>
  <c r="K7" i="48"/>
  <c r="I7" i="48"/>
  <c r="I23" i="48" s="1"/>
  <c r="L6" i="48"/>
  <c r="N6" i="48" s="1"/>
  <c r="T3" i="48"/>
  <c r="J87" i="47"/>
  <c r="H87" i="47"/>
  <c r="J86" i="47"/>
  <c r="I83" i="47"/>
  <c r="R81" i="47"/>
  <c r="P81" i="47"/>
  <c r="N81" i="47"/>
  <c r="L81" i="47"/>
  <c r="L83" i="47" s="1"/>
  <c r="R78" i="47"/>
  <c r="P78" i="47"/>
  <c r="N78" i="47"/>
  <c r="N83" i="47" s="1"/>
  <c r="J78" i="47"/>
  <c r="K75" i="47"/>
  <c r="M75" i="47" s="1"/>
  <c r="Q75" i="47" s="1"/>
  <c r="K74" i="47"/>
  <c r="M74" i="47" s="1"/>
  <c r="Q74" i="47" s="1"/>
  <c r="K73" i="47"/>
  <c r="M73" i="47" s="1"/>
  <c r="Q73" i="47" s="1"/>
  <c r="K72" i="47"/>
  <c r="M72" i="47" s="1"/>
  <c r="Q72" i="47" s="1"/>
  <c r="K71" i="47"/>
  <c r="M71" i="47" s="1"/>
  <c r="Q71" i="47" s="1"/>
  <c r="S69" i="47"/>
  <c r="M69" i="47"/>
  <c r="J69" i="47"/>
  <c r="Q68" i="47"/>
  <c r="K68" i="47"/>
  <c r="K67" i="47"/>
  <c r="K69" i="47" s="1"/>
  <c r="S65" i="47"/>
  <c r="J65" i="47"/>
  <c r="K64" i="47"/>
  <c r="K63" i="47"/>
  <c r="K65" i="47" s="1"/>
  <c r="K59" i="47"/>
  <c r="S58" i="47"/>
  <c r="J58" i="47"/>
  <c r="K57" i="47"/>
  <c r="M57" i="47" s="1"/>
  <c r="K56" i="47"/>
  <c r="S54" i="47"/>
  <c r="J54" i="47"/>
  <c r="K53" i="47"/>
  <c r="M53" i="47" s="1"/>
  <c r="Q53" i="47" s="1"/>
  <c r="K52" i="47"/>
  <c r="M52" i="47" s="1"/>
  <c r="K51" i="47"/>
  <c r="S49" i="47"/>
  <c r="J49" i="47"/>
  <c r="K48" i="47"/>
  <c r="M48" i="47" s="1"/>
  <c r="Q48" i="47" s="1"/>
  <c r="K47" i="47"/>
  <c r="M47" i="47" s="1"/>
  <c r="K46" i="47"/>
  <c r="O46" i="47" s="1"/>
  <c r="S44" i="47"/>
  <c r="K43" i="47"/>
  <c r="M43" i="47" s="1"/>
  <c r="J44" i="47"/>
  <c r="S40" i="47"/>
  <c r="K39" i="47"/>
  <c r="M39" i="47" s="1"/>
  <c r="Q39" i="47" s="1"/>
  <c r="K38" i="47"/>
  <c r="M38" i="47" s="1"/>
  <c r="Q38" i="47" s="1"/>
  <c r="S35" i="47"/>
  <c r="J35" i="47"/>
  <c r="K34" i="47"/>
  <c r="M34" i="47" s="1"/>
  <c r="K33" i="47"/>
  <c r="S31" i="47"/>
  <c r="J31" i="47"/>
  <c r="K30" i="47"/>
  <c r="M30" i="47" s="1"/>
  <c r="Q30" i="47" s="1"/>
  <c r="K29" i="47"/>
  <c r="M29" i="47" s="1"/>
  <c r="Q29" i="47" s="1"/>
  <c r="K28" i="47"/>
  <c r="S25" i="47"/>
  <c r="M24" i="47"/>
  <c r="J25" i="47"/>
  <c r="S21" i="47"/>
  <c r="J21" i="47"/>
  <c r="K20" i="47"/>
  <c r="M19" i="47"/>
  <c r="S16" i="47"/>
  <c r="J16" i="47"/>
  <c r="K15" i="47"/>
  <c r="M15" i="47" s="1"/>
  <c r="Q15" i="47" s="1"/>
  <c r="K14" i="47"/>
  <c r="K13" i="47"/>
  <c r="M13" i="47" s="1"/>
  <c r="Q13" i="47" s="1"/>
  <c r="M12" i="47"/>
  <c r="S9" i="47"/>
  <c r="J9" i="47"/>
  <c r="S3" i="47"/>
  <c r="M3" i="47"/>
  <c r="D26" i="46"/>
  <c r="P83" i="47" l="1"/>
  <c r="S78" i="47"/>
  <c r="N60" i="48"/>
  <c r="I66" i="48"/>
  <c r="I94" i="48" s="1"/>
  <c r="P37" i="48"/>
  <c r="R37" i="48" s="1"/>
  <c r="K23" i="48"/>
  <c r="T23" i="48"/>
  <c r="M28" i="47"/>
  <c r="M31" i="47" s="1"/>
  <c r="K31" i="47"/>
  <c r="K78" i="47"/>
  <c r="S81" i="47"/>
  <c r="M64" i="47"/>
  <c r="Q64" i="47" s="1"/>
  <c r="Q78" i="47" s="1"/>
  <c r="M20" i="47"/>
  <c r="Q20" i="47" s="1"/>
  <c r="K21" i="47"/>
  <c r="K35" i="47"/>
  <c r="R83" i="47"/>
  <c r="K58" i="47"/>
  <c r="Q61" i="47"/>
  <c r="N34" i="48"/>
  <c r="R34" i="48" s="1"/>
  <c r="L35" i="48"/>
  <c r="K80" i="48"/>
  <c r="N53" i="48"/>
  <c r="L48" i="48"/>
  <c r="P46" i="48"/>
  <c r="R46" i="48" s="1"/>
  <c r="R48" i="48" s="1"/>
  <c r="L43" i="48"/>
  <c r="L21" i="48"/>
  <c r="N17" i="48"/>
  <c r="I93" i="48"/>
  <c r="K16" i="47"/>
  <c r="O11" i="47"/>
  <c r="Q11" i="47" s="1"/>
  <c r="M25" i="47"/>
  <c r="Q24" i="47"/>
  <c r="O49" i="47"/>
  <c r="Q46" i="47"/>
  <c r="M49" i="47"/>
  <c r="Q47" i="47"/>
  <c r="M35" i="47"/>
  <c r="Q34" i="47"/>
  <c r="M44" i="47"/>
  <c r="Q43" i="47"/>
  <c r="K49" i="47"/>
  <c r="O33" i="47"/>
  <c r="O35" i="47" s="1"/>
  <c r="K54" i="47"/>
  <c r="O27" i="47"/>
  <c r="O63" i="47"/>
  <c r="O65" i="47" s="1"/>
  <c r="K87" i="47"/>
  <c r="P31" i="48"/>
  <c r="R29" i="48"/>
  <c r="P11" i="48"/>
  <c r="R9" i="48"/>
  <c r="N21" i="48"/>
  <c r="R20" i="48"/>
  <c r="N31" i="48"/>
  <c r="R30" i="48"/>
  <c r="R38" i="48"/>
  <c r="N39" i="48"/>
  <c r="N57" i="48"/>
  <c r="R56" i="48"/>
  <c r="L11" i="48"/>
  <c r="T80" i="48"/>
  <c r="P27" i="48"/>
  <c r="R25" i="48"/>
  <c r="L27" i="48"/>
  <c r="N43" i="48"/>
  <c r="R42" i="48"/>
  <c r="N48" i="48"/>
  <c r="N7" i="48"/>
  <c r="R6" i="48"/>
  <c r="N27" i="48"/>
  <c r="R26" i="48"/>
  <c r="P43" i="48"/>
  <c r="R41" i="48"/>
  <c r="L51" i="48"/>
  <c r="K53" i="48"/>
  <c r="K66" i="48" s="1"/>
  <c r="K67" i="48" s="1"/>
  <c r="K78" i="48" s="1"/>
  <c r="P15" i="48"/>
  <c r="L7" i="48"/>
  <c r="R10" i="48"/>
  <c r="N11" i="48"/>
  <c r="P21" i="48"/>
  <c r="R19" i="48"/>
  <c r="T66" i="48"/>
  <c r="P35" i="48"/>
  <c r="R33" i="48"/>
  <c r="P39" i="48"/>
  <c r="N61" i="48"/>
  <c r="R60" i="48"/>
  <c r="R61" i="48" s="1"/>
  <c r="L31" i="48"/>
  <c r="P5" i="48"/>
  <c r="R5" i="48" s="1"/>
  <c r="P13" i="48"/>
  <c r="P55" i="48"/>
  <c r="N63" i="48"/>
  <c r="L70" i="48"/>
  <c r="P70" i="48" s="1"/>
  <c r="R70" i="48" s="1"/>
  <c r="R76" i="48" s="1"/>
  <c r="Q19" i="47"/>
  <c r="M9" i="47"/>
  <c r="M40" i="47"/>
  <c r="Q52" i="47"/>
  <c r="M54" i="47"/>
  <c r="M58" i="47"/>
  <c r="Q57" i="47"/>
  <c r="Q77" i="47"/>
  <c r="Q33" i="47"/>
  <c r="Q35" i="47" s="1"/>
  <c r="J40" i="47"/>
  <c r="J81" i="47" s="1"/>
  <c r="O18" i="47"/>
  <c r="H88" i="47"/>
  <c r="H89" i="47" s="1"/>
  <c r="S83" i="47"/>
  <c r="M16" i="47"/>
  <c r="Q12" i="47"/>
  <c r="O56" i="47"/>
  <c r="O67" i="47"/>
  <c r="K42" i="47"/>
  <c r="O51" i="47"/>
  <c r="P48" i="48" l="1"/>
  <c r="T67" i="48"/>
  <c r="T78" i="48" s="1"/>
  <c r="M21" i="47"/>
  <c r="M65" i="47"/>
  <c r="M78" i="47" s="1"/>
  <c r="Q28" i="47"/>
  <c r="Q80" i="47"/>
  <c r="M81" i="47"/>
  <c r="N35" i="48"/>
  <c r="I67" i="48"/>
  <c r="I78" i="48" s="1"/>
  <c r="N80" i="48"/>
  <c r="R11" i="48"/>
  <c r="L80" i="48"/>
  <c r="I95" i="48"/>
  <c r="R21" i="48"/>
  <c r="R7" i="48"/>
  <c r="Q49" i="47"/>
  <c r="Q63" i="47"/>
  <c r="Q65" i="47" s="1"/>
  <c r="O16" i="47"/>
  <c r="O31" i="47"/>
  <c r="Q27" i="47"/>
  <c r="P7" i="48"/>
  <c r="L23" i="48"/>
  <c r="L93" i="48"/>
  <c r="R35" i="48"/>
  <c r="P76" i="48"/>
  <c r="P57" i="48"/>
  <c r="R55" i="48"/>
  <c r="R57" i="48" s="1"/>
  <c r="P17" i="48"/>
  <c r="R15" i="48"/>
  <c r="R17" i="48" s="1"/>
  <c r="R43" i="48"/>
  <c r="L76" i="48"/>
  <c r="R63" i="48"/>
  <c r="R64" i="48" s="1"/>
  <c r="N64" i="48"/>
  <c r="L53" i="48"/>
  <c r="L66" i="48" s="1"/>
  <c r="L94" i="48" s="1"/>
  <c r="P51" i="48"/>
  <c r="R27" i="48"/>
  <c r="R13" i="48"/>
  <c r="R39" i="48"/>
  <c r="N23" i="48"/>
  <c r="R31" i="48"/>
  <c r="J83" i="47"/>
  <c r="J88" i="47"/>
  <c r="J89" i="47" s="1"/>
  <c r="O42" i="47"/>
  <c r="K44" i="47"/>
  <c r="Q56" i="47"/>
  <c r="O58" i="47"/>
  <c r="O23" i="47"/>
  <c r="Q18" i="47"/>
  <c r="O21" i="47"/>
  <c r="Q51" i="47"/>
  <c r="O54" i="47"/>
  <c r="K40" i="47"/>
  <c r="K81" i="47" s="1"/>
  <c r="O37" i="47"/>
  <c r="Q16" i="47"/>
  <c r="Q67" i="47"/>
  <c r="Q69" i="47" s="1"/>
  <c r="O69" i="47"/>
  <c r="O9" i="47"/>
  <c r="M83" i="47" l="1"/>
  <c r="N66" i="48"/>
  <c r="N67" i="48" s="1"/>
  <c r="L83" i="48"/>
  <c r="L67" i="48"/>
  <c r="L78" i="48" s="1"/>
  <c r="P80" i="48"/>
  <c r="R23" i="48"/>
  <c r="Q31" i="47"/>
  <c r="R80" i="48"/>
  <c r="L95" i="48"/>
  <c r="R51" i="48"/>
  <c r="P53" i="48"/>
  <c r="P66" i="48" s="1"/>
  <c r="P23" i="48"/>
  <c r="Q58" i="47"/>
  <c r="Q54" i="47"/>
  <c r="O25" i="47"/>
  <c r="Q23" i="47"/>
  <c r="O44" i="47"/>
  <c r="Q42" i="47"/>
  <c r="Q21" i="47"/>
  <c r="Q9" i="47"/>
  <c r="Q37" i="47"/>
  <c r="O40" i="47"/>
  <c r="Q76" i="47"/>
  <c r="Q60" i="47" l="1"/>
  <c r="Q79" i="47" s="1"/>
  <c r="O81" i="47"/>
  <c r="O83" i="47" s="1"/>
  <c r="R53" i="48"/>
  <c r="R66" i="48" s="1"/>
  <c r="N78" i="48"/>
  <c r="P67" i="48"/>
  <c r="P78" i="48" s="1"/>
  <c r="Q25" i="47"/>
  <c r="Q40" i="47"/>
  <c r="K88" i="47"/>
  <c r="K89" i="47" s="1"/>
  <c r="K83" i="47"/>
  <c r="Q44" i="47"/>
  <c r="Q81" i="47" l="1"/>
  <c r="Q83" i="47" s="1"/>
  <c r="R67" i="48"/>
  <c r="R83" i="48"/>
  <c r="R78" i="48" l="1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M42" i="29"/>
  <c r="M43" i="29" s="1"/>
  <c r="K42" i="29"/>
  <c r="K41" i="29"/>
  <c r="O41" i="29" s="1"/>
  <c r="S39" i="29"/>
  <c r="J39" i="29"/>
  <c r="H39" i="29"/>
  <c r="K38" i="29"/>
  <c r="M38" i="29" s="1"/>
  <c r="O37" i="29"/>
  <c r="O39" i="29" s="1"/>
  <c r="K37" i="29"/>
  <c r="K39" i="29" s="1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K15" i="29"/>
  <c r="K13" i="29"/>
  <c r="O13" i="29" s="1"/>
  <c r="Q13" i="29" s="1"/>
  <c r="S11" i="29"/>
  <c r="J11" i="29"/>
  <c r="H11" i="29"/>
  <c r="K10" i="29"/>
  <c r="M10" i="29" s="1"/>
  <c r="O9" i="29"/>
  <c r="O11" i="29" s="1"/>
  <c r="K9" i="29"/>
  <c r="S7" i="29"/>
  <c r="J7" i="29"/>
  <c r="H7" i="29"/>
  <c r="K6" i="29"/>
  <c r="M6" i="29" s="1"/>
  <c r="Q6" i="29" s="1"/>
  <c r="K5" i="29"/>
  <c r="K7" i="29" s="1"/>
  <c r="S3" i="29"/>
  <c r="M3" i="29"/>
  <c r="S75" i="29" l="1"/>
  <c r="S23" i="29"/>
  <c r="W77" i="29" s="1"/>
  <c r="K17" i="29"/>
  <c r="O48" i="29"/>
  <c r="O50" i="29" s="1"/>
  <c r="O59" i="29"/>
  <c r="O61" i="29" s="1"/>
  <c r="K11" i="29"/>
  <c r="O15" i="29"/>
  <c r="O17" i="29" s="1"/>
  <c r="H63" i="29"/>
  <c r="H65" i="29" s="1"/>
  <c r="H77" i="29" s="1"/>
  <c r="H23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K79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Q61" i="29" s="1"/>
  <c r="U75" i="29"/>
  <c r="M7" i="29"/>
  <c r="M45" i="29"/>
  <c r="K57" i="29"/>
  <c r="W75" i="29"/>
  <c r="Q15" i="29"/>
  <c r="Q17" i="29" s="1"/>
  <c r="Q26" i="29"/>
  <c r="K31" i="29"/>
  <c r="K35" i="29"/>
  <c r="Q43" i="29" l="1"/>
  <c r="Q57" i="29"/>
  <c r="Q27" i="29"/>
  <c r="M23" i="29"/>
  <c r="O7" i="29"/>
  <c r="Y7" i="29" s="1"/>
  <c r="Q5" i="29"/>
  <c r="Q7" i="29" s="1"/>
  <c r="K63" i="29"/>
  <c r="O63" i="29"/>
  <c r="AB75" i="29"/>
  <c r="M46" i="29"/>
  <c r="Q45" i="29"/>
  <c r="Q46" i="29" s="1"/>
  <c r="M53" i="29"/>
  <c r="Q52" i="29"/>
  <c r="Q53" i="29" s="1"/>
  <c r="O19" i="29"/>
  <c r="K21" i="29"/>
  <c r="K23" i="29" s="1"/>
  <c r="Q35" i="29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Q63" i="29" l="1"/>
  <c r="M63" i="29"/>
  <c r="Y63" i="29" s="1"/>
  <c r="W7" i="29"/>
  <c r="K65" i="29"/>
  <c r="K77" i="29" s="1"/>
  <c r="O21" i="29"/>
  <c r="O23" i="29" s="1"/>
  <c r="AA23" i="29" s="1"/>
  <c r="Q19" i="29"/>
  <c r="Q21" i="29" s="1"/>
  <c r="Q23" i="29" s="1"/>
  <c r="J75" i="26"/>
  <c r="A2" i="24"/>
  <c r="AA61" i="29" l="1"/>
  <c r="Q65" i="29"/>
  <c r="AA63" i="29"/>
  <c r="AB63" i="29" s="1"/>
  <c r="M65" i="29"/>
  <c r="AA65" i="29" s="1"/>
  <c r="AB65" i="29" s="1"/>
  <c r="W63" i="29"/>
  <c r="Y23" i="29"/>
  <c r="O65" i="29"/>
  <c r="O77" i="29" s="1"/>
  <c r="Q77" i="29"/>
  <c r="W23" i="29"/>
  <c r="C15" i="24"/>
  <c r="M77" i="29" l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38" i="26"/>
  <c r="M72" i="26"/>
  <c r="O9" i="26"/>
  <c r="K42" i="26"/>
  <c r="K14" i="26"/>
  <c r="K9" i="26"/>
  <c r="J42" i="26"/>
  <c r="J14" i="26"/>
  <c r="J9" i="26"/>
  <c r="Q72" i="26"/>
  <c r="M18" i="26" l="1"/>
  <c r="M51" i="26"/>
  <c r="M42" i="26"/>
  <c r="M14" i="26"/>
  <c r="M57" i="26" s="1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O75" i="26" l="1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<sst xmlns="http://schemas.openxmlformats.org/spreadsheetml/2006/main" count="714" uniqueCount="331">
  <si>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</si>
  <si>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</si>
  <si>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</si>
  <si>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</si>
  <si>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</si>
  <si>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</si>
  <si>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</si>
  <si>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</si>
  <si>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</si>
  <si>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</si>
  <si>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</si>
  <si>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</si>
  <si>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</si>
  <si>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</si>
  <si>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</si>
  <si>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</si>
  <si>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</si>
  <si>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</si>
  <si>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</si>
  <si>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</si>
  <si>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</si>
  <si>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</si>
  <si>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</si>
  <si>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</si>
  <si>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</si>
  <si>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</si>
  <si>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</si>
  <si>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</si>
  <si>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</si>
  <si>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</si>
  <si>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</si>
  <si>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</si>
  <si>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</si>
  <si>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</si>
  <si>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</si>
  <si>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</si>
  <si>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</si>
  <si>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</si>
  <si>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</si>
  <si>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</si>
  <si>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</si>
  <si>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</si>
  <si>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</si>
  <si>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</si>
  <si>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</si>
  <si>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</si>
  <si>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</si>
  <si>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</si>
  <si>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</si>
  <si>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</si>
  <si>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</si>
  <si>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</si>
  <si>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</si>
  <si>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</si>
  <si>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</si>
  <si>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</si>
  <si>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</si>
  <si>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</si>
  <si>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</si>
  <si>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</si>
  <si>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</si>
  <si>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</si>
  <si>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</si>
  <si>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</si>
  <si>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</si>
  <si>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</si>
  <si>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</si>
  <si>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</si>
  <si>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</si>
  <si>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</si>
  <si>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</si>
  <si>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</si>
  <si>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</si>
  <si>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</si>
  <si>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</si>
  <si>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</si>
  <si>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</si>
  <si>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</si>
  <si>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</si>
  <si>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</si>
  <si>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</si>
  <si>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</si>
  <si>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</si>
  <si>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</si>
  <si>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</si>
  <si>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</si>
  <si>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</si>
  <si>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</si>
  <si>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</si>
  <si>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</si>
  <si>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</si>
  <si>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</si>
  <si>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</si>
  <si>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</si>
  <si>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</si>
  <si>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</si>
  <si>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</si>
  <si>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</si>
  <si>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</si>
  <si>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</si>
  <si>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</si>
  <si>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</si>
  <si>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</si>
  <si>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</si>
  <si>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</si>
  <si>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</si>
  <si>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</si>
  <si>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</si>
  <si>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</si>
  <si>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</si>
  <si>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</si>
  <si>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</si>
  <si>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</si>
  <si>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</si>
  <si>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</si>
  <si>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</si>
  <si>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</si>
  <si>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</si>
  <si>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</si>
  <si>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</si>
  <si>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</si>
  <si>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</si>
  <si>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</si>
  <si>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</si>
  <si>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</si>
  <si>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</si>
  <si>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</si>
  <si>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</si>
  <si>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</si>
  <si>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</si>
  <si>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</si>
  <si>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</si>
  <si>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</si>
  <si>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</si>
  <si>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</si>
  <si>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</si>
  <si>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</si>
  <si>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</si>
  <si>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</si>
  <si>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</si>
  <si>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</si>
  <si>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</si>
  <si>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</si>
  <si>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</si>
  <si>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</si>
  <si>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</si>
  <si>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</si>
  <si>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</si>
  <si>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</si>
  <si>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</si>
  <si>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</si>
  <si>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</si>
  <si>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</si>
  <si>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</si>
  <si>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</si>
  <si>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</si>
  <si>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</si>
  <si>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</si>
  <si>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</si>
  <si>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</si>
  <si>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</si>
  <si>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</si>
  <si>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</si>
  <si>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</si>
  <si>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</si>
  <si>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</si>
  <si>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</si>
  <si>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</si>
  <si>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</si>
  <si>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</si>
  <si>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</si>
  <si>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</si>
  <si>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</si>
  <si>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</si>
  <si>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</si>
  <si>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</si>
  <si>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</si>
  <si>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</si>
  <si>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</si>
  <si>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</si>
  <si>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</si>
  <si>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</si>
  <si>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</si>
  <si>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</si>
  <si>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</si>
  <si>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</si>
  <si>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</si>
  <si>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</si>
  <si>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</si>
  <si>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</si>
  <si>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</si>
  <si>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</si>
  <si>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</si>
  <si>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</si>
  <si>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</si>
  <si>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</si>
  <si>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</si>
  <si>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</si>
  <si>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</si>
  <si>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</si>
  <si>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</si>
  <si>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</si>
  <si>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</si>
  <si>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</si>
  <si>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</si>
  <si>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</si>
  <si>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</si>
  <si>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</si>
  <si>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</si>
  <si>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</si>
  <si>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</si>
  <si>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</si>
  <si>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</si>
  <si>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</si>
  <si>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</si>
  <si>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</si>
  <si>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</si>
  <si>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</si>
  <si>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</si>
  <si>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</si>
  <si>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</si>
  <si>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</si>
  <si>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</si>
  <si>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</si>
  <si>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</si>
  <si>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</si>
  <si>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</si>
  <si>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</si>
  <si>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</si>
  <si>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</si>
  <si>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</si>
  <si>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</si>
  <si>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</si>
  <si>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</si>
  <si>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</si>
  <si>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</si>
  <si>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</si>
  <si>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</si>
  <si>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</si>
  <si>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</si>
  <si>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</si>
  <si>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</si>
  <si>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</si>
  <si>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</si>
  <si>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</si>
  <si>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</si>
  <si>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</si>
  <si>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</si>
  <si>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</si>
  <si>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</si>
  <si>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</si>
  <si>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</si>
  <si>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</si>
  <si>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</si>
  <si>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</si>
  <si>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</si>
  <si>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</si>
  <si>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</si>
  <si>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</si>
  <si>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</si>
  <si>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</si>
  <si>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</si>
  <si>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</si>
  <si>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</si>
  <si>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</si>
  <si>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</si>
  <si>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</si>
  <si>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</si>
  <si>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</si>
  <si>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</si>
  <si>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</si>
  <si>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</si>
  <si>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</si>
  <si>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</si>
  <si>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</si>
  <si>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</si>
  <si>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</si>
  <si>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</si>
  <si>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</si>
  <si>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</si>
  <si>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</si>
  <si>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</si>
  <si>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</si>
  <si>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</si>
  <si>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</si>
  <si>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</si>
  <si>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</si>
  <si>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</si>
  <si>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</si>
  <si>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</si>
  <si>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</si>
  <si>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</si>
  <si>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</si>
  <si>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</si>
  <si>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</si>
  <si>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</si>
  <si>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</si>
  <si>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</si>
  <si>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</si>
  <si>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</si>
  <si>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</si>
  <si>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</si>
  <si>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</si>
  <si>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</si>
  <si>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</si>
  <si>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</si>
  <si>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</si>
  <si>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</si>
  <si>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</si>
  <si>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</si>
  <si>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</si>
  <si>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</si>
  <si>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</si>
  <si>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</si>
  <si>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</si>
  <si>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</si>
  <si>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</si>
  <si>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</si>
  <si>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</si>
  <si>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</si>
  <si>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</si>
  <si>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</si>
  <si>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</si>
  <si>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</si>
  <si>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</si>
  <si>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</si>
  <si>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</si>
  <si>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</si>
  <si>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</si>
  <si>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186.0</t>
  </si>
  <si>
    <t>(Updated March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</si>
</sst>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9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3" fillId="0" borderId="0" xfId="0" applyFont="1" applyFill="1" applyBorder="1" applyAlignment="1" applyProtection="1">
      <alignment horizontal="left" wrapText="1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7" fontId="6" fillId="0" borderId="0" xfId="68" applyNumberFormat="1" applyFont="1" applyFill="1" applyAlignment="1"/>
    <xf numFmtId="39" fontId="6" fillId="0" borderId="0" xfId="68" applyFont="1" applyFill="1" applyAlignment="1">
      <alignment horizontal="righ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39" fontId="3" fillId="0" borderId="0" xfId="68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37" fontId="61" fillId="0" borderId="0" xfId="0" applyNumberFormat="1" applyFont="1" applyFill="1"/>
    <xf numFmtId="37" fontId="61" fillId="0" borderId="0" xfId="0" applyNumberFormat="1" applyFont="1" applyFill="1" applyBorder="1"/>
    <xf numFmtId="0" fontId="61" fillId="0" borderId="0" xfId="68" applyNumberFormat="1" applyFont="1" applyFill="1" applyAlignment="1"/>
    <xf numFmtId="0" fontId="9" fillId="0" borderId="0" xfId="754" applyFont="1"/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0" fontId="9" fillId="0" borderId="0" xfId="754" applyFont="1" applyAlignment="1">
      <alignment horizontal="center"/>
    </xf>
    <xf numFmtId="0" fontId="55" fillId="0" borderId="0" xfId="11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43" fontId="6" fillId="0" borderId="0" xfId="68" applyNumberFormat="1" applyFont="1" applyFill="1" applyBorder="1" applyAlignment="1">
      <alignment horizontal="center"/>
    </xf>
    <xf numFmtId="43" fontId="5" fillId="0" borderId="0" xfId="4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/>
    <xf numFmtId="43" fontId="30" fillId="0" borderId="16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right"/>
    </xf>
    <xf numFmtId="43" fontId="6" fillId="0" borderId="15" xfId="68" applyNumberFormat="1" applyFont="1" applyFill="1" applyBorder="1" applyAlignment="1"/>
    <xf numFmtId="43" fontId="12" fillId="0" borderId="0" xfId="68" applyNumberFormat="1" applyFont="1" applyFill="1" applyBorder="1" applyAlignment="1"/>
    <xf numFmtId="43" fontId="6" fillId="0" borderId="0" xfId="68" applyNumberFormat="1" applyFont="1" applyFill="1" applyBorder="1" applyAlignment="1"/>
    <xf numFmtId="43" fontId="11" fillId="0" borderId="0" xfId="68" applyNumberFormat="1" applyFont="1" applyFill="1" applyAlignment="1"/>
    <xf numFmtId="43" fontId="6" fillId="0" borderId="16" xfId="68" applyNumberFormat="1" applyFont="1" applyFill="1" applyBorder="1" applyAlignment="1" applyProtection="1"/>
    <xf numFmtId="43" fontId="6" fillId="0" borderId="0" xfId="68" applyNumberFormat="1" applyFont="1" applyFill="1" applyAlignment="1"/>
    <xf numFmtId="43" fontId="30" fillId="0" borderId="0" xfId="68" applyNumberFormat="1" applyFont="1" applyFill="1" applyAlignment="1"/>
    <xf numFmtId="43" fontId="30" fillId="0" borderId="0" xfId="68" applyNumberFormat="1" applyFont="1" applyFill="1" applyBorder="1" applyAlignment="1"/>
    <xf numFmtId="43" fontId="4" fillId="0" borderId="0" xfId="68" applyNumberFormat="1" applyFont="1" applyFill="1" applyBorder="1" applyAlignment="1">
      <alignment horizontal="right"/>
    </xf>
    <xf numFmtId="43" fontId="6" fillId="0" borderId="19" xfId="68" applyNumberFormat="1" applyFont="1" applyFill="1" applyBorder="1" applyAlignment="1"/>
    <xf numFmtId="43" fontId="12" fillId="0" borderId="0" xfId="49" applyNumberFormat="1" applyFont="1" applyFill="1" applyAlignment="1"/>
    <xf numFmtId="43" fontId="4" fillId="0" borderId="0" xfId="68" applyNumberFormat="1" applyFont="1" applyFill="1" applyBorder="1" applyAlignment="1" applyProtection="1"/>
    <xf numFmtId="43" fontId="3" fillId="0" borderId="0" xfId="68" applyNumberFormat="1" applyFont="1" applyFill="1" applyAlignment="1"/>
    <xf numFmtId="43" fontId="4" fillId="0" borderId="0" xfId="68" applyNumberFormat="1" applyFont="1" applyFill="1" applyAlignment="1"/>
    <xf numFmtId="43" fontId="12" fillId="0" borderId="14" xfId="49" applyNumberFormat="1" applyFont="1" applyFill="1" applyBorder="1" applyAlignment="1"/>
    <xf numFmtId="43" fontId="6" fillId="0" borderId="17" xfId="68" applyNumberFormat="1" applyFont="1" applyFill="1" applyBorder="1" applyAlignment="1"/>
    <xf numFmtId="43" fontId="61" fillId="0" borderId="19" xfId="68" applyNumberFormat="1" applyFont="1" applyFill="1" applyBorder="1" applyAlignment="1"/>
    <xf numFmtId="43" fontId="5" fillId="0" borderId="0" xfId="68" applyNumberFormat="1" applyFont="1" applyFill="1" applyBorder="1" applyAlignment="1">
      <alignment horizontal="right"/>
    </xf>
    <xf numFmtId="43" fontId="3" fillId="0" borderId="0" xfId="68" applyNumberFormat="1" applyFont="1" applyFill="1" applyAlignment="1">
      <alignment horizontal="right"/>
    </xf>
    <xf numFmtId="43" fontId="4" fillId="0" borderId="0" xfId="68" applyNumberFormat="1" applyFont="1" applyFill="1" applyBorder="1" applyAlignment="1">
      <alignment horizontal="center"/>
    </xf>
    <xf numFmtId="43" fontId="5" fillId="0" borderId="0" xfId="68" applyNumberFormat="1" applyFont="1" applyFill="1" applyBorder="1" applyAlignment="1">
      <alignment horizontal="center"/>
    </xf>
    <xf numFmtId="43" fontId="5" fillId="0" borderId="0" xfId="69" applyNumberFormat="1" applyFont="1" applyFill="1" applyAlignment="1">
      <alignment horizontal="center"/>
    </xf>
    <xf numFmtId="43" fontId="4" fillId="0" borderId="0" xfId="68" applyNumberFormat="1" applyFont="1" applyFill="1" applyBorder="1" applyAlignment="1">
      <alignment horizontal="left"/>
    </xf>
    <xf numFmtId="43" fontId="5" fillId="0" borderId="0" xfId="69" applyNumberFormat="1" applyFont="1" applyFill="1" applyBorder="1" applyAlignment="1">
      <alignment horizontal="center"/>
    </xf>
    <xf numFmtId="43" fontId="30" fillId="0" borderId="0" xfId="49" applyNumberFormat="1" applyFont="1" applyFill="1" applyBorder="1" applyAlignment="1" applyProtection="1"/>
    <xf numFmtId="43" fontId="4" fillId="0" borderId="0" xfId="68" applyNumberFormat="1" applyFont="1" applyFill="1" applyBorder="1"/>
    <xf numFmtId="43" fontId="5" fillId="0" borderId="0" xfId="69" applyNumberFormat="1" applyFont="1" applyFill="1" applyBorder="1" applyAlignment="1" applyProtection="1">
      <alignment horizontal="center"/>
    </xf>
    <xf numFmtId="43" fontId="5" fillId="0" borderId="0" xfId="68" applyNumberFormat="1" applyFont="1" applyFill="1" applyBorder="1"/>
    <xf numFmtId="43" fontId="5" fillId="0" borderId="13" xfId="49" applyNumberFormat="1" applyFont="1" applyFill="1" applyBorder="1" applyAlignment="1">
      <alignment horizontal="center"/>
    </xf>
    <xf numFmtId="43" fontId="5" fillId="0" borderId="13" xfId="6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Alignment="1">
      <alignment horizontal="center"/>
    </xf>
    <xf numFmtId="43" fontId="12" fillId="0" borderId="0" xfId="68" applyNumberFormat="1" applyFont="1" applyFill="1" applyBorder="1" applyAlignment="1">
      <alignment horizontal="left"/>
    </xf>
    <xf numFmtId="43" fontId="12" fillId="0" borderId="0" xfId="68" applyNumberFormat="1" applyFont="1" applyFill="1" applyBorder="1" applyAlignment="1" applyProtection="1"/>
    <xf numFmtId="43" fontId="39" fillId="0" borderId="0" xfId="69" applyNumberFormat="1" applyFont="1" applyFill="1" applyBorder="1" applyAlignment="1">
      <alignment horizontal="center"/>
    </xf>
    <xf numFmtId="43" fontId="12" fillId="0" borderId="0" xfId="68" applyNumberFormat="1" applyFont="1" applyFill="1" applyBorder="1" applyAlignment="1">
      <alignment wrapText="1"/>
    </xf>
    <xf numFmtId="43" fontId="12" fillId="0" borderId="0" xfId="68" applyNumberFormat="1" applyFont="1" applyFill="1" applyBorder="1" applyAlignment="1">
      <alignment horizontal="left" wrapText="1"/>
    </xf>
    <xf numFmtId="43" fontId="60" fillId="0" borderId="0" xfId="68" applyNumberFormat="1" applyFont="1" applyFill="1" applyBorder="1" applyAlignment="1" applyProtection="1"/>
    <xf numFmtId="43" fontId="30" fillId="0" borderId="0" xfId="68" applyNumberFormat="1" applyFont="1" applyFill="1" applyBorder="1" applyAlignment="1">
      <alignment wrapText="1"/>
    </xf>
    <xf numFmtId="43" fontId="12" fillId="0" borderId="0" xfId="49" applyNumberFormat="1" applyFont="1" applyFill="1" applyBorder="1" applyAlignment="1" applyProtection="1">
      <alignment horizontal="right"/>
    </xf>
    <xf numFmtId="43" fontId="12" fillId="0" borderId="0" xfId="68" applyNumberFormat="1" applyFont="1" applyFill="1" applyBorder="1"/>
    <xf numFmtId="43" fontId="30" fillId="0" borderId="0" xfId="68" applyNumberFormat="1" applyFont="1" applyFill="1" applyBorder="1"/>
    <xf numFmtId="43" fontId="30" fillId="0" borderId="16" xfId="68" applyNumberFormat="1" applyFont="1" applyFill="1" applyBorder="1" applyAlignment="1" applyProtection="1"/>
    <xf numFmtId="43" fontId="30" fillId="0" borderId="16" xfId="49" applyNumberFormat="1" applyFont="1" applyFill="1" applyBorder="1" applyAlignment="1" applyProtection="1">
      <alignment horizontal="right"/>
    </xf>
    <xf numFmtId="43" fontId="30" fillId="0" borderId="16" xfId="68" applyNumberFormat="1" applyFont="1" applyFill="1" applyBorder="1"/>
    <xf numFmtId="43" fontId="12" fillId="0" borderId="16" xfId="68" applyNumberFormat="1" applyFont="1" applyFill="1" applyBorder="1" applyAlignment="1">
      <alignment horizontal="left"/>
    </xf>
    <xf numFmtId="43" fontId="30" fillId="0" borderId="16" xfId="49" applyNumberFormat="1" applyFont="1" applyFill="1" applyBorder="1" applyAlignment="1"/>
    <xf numFmtId="43" fontId="12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>
      <alignment horizontal="right"/>
    </xf>
    <xf numFmtId="43" fontId="12" fillId="0" borderId="0" xfId="68" applyNumberFormat="1" applyFont="1" applyFill="1" applyAlignment="1">
      <alignment horizontal="center"/>
    </xf>
    <xf numFmtId="43" fontId="30" fillId="0" borderId="0" xfId="49" applyNumberFormat="1" applyFont="1" applyFill="1" applyBorder="1" applyAlignment="1" applyProtection="1">
      <alignment horizontal="right"/>
    </xf>
    <xf numFmtId="43" fontId="60" fillId="0" borderId="0" xfId="68" applyNumberFormat="1" applyFont="1" applyFill="1" applyAlignment="1"/>
    <xf numFmtId="43" fontId="12" fillId="0" borderId="0" xfId="49" quotePrefix="1" applyNumberFormat="1" applyFont="1" applyFill="1" applyBorder="1" applyAlignment="1" applyProtection="1">
      <alignment horizontal="center"/>
    </xf>
    <xf numFmtId="43" fontId="12" fillId="0" borderId="0" xfId="49" applyNumberFormat="1" applyFont="1" applyFill="1" applyBorder="1" applyAlignment="1">
      <alignment horizontal="right"/>
    </xf>
    <xf numFmtId="43" fontId="12" fillId="0" borderId="16" xfId="68" applyNumberFormat="1" applyFont="1" applyFill="1" applyBorder="1" applyAlignment="1">
      <alignment horizontal="left" wrapText="1"/>
    </xf>
    <xf numFmtId="43" fontId="11" fillId="0" borderId="15" xfId="68" applyNumberFormat="1" applyFont="1" applyFill="1" applyBorder="1" applyAlignment="1">
      <alignment horizontal="left"/>
    </xf>
    <xf numFmtId="43" fontId="3" fillId="0" borderId="0" xfId="69" applyNumberFormat="1" applyFill="1"/>
    <xf numFmtId="43" fontId="12" fillId="0" borderId="0" xfId="49" applyNumberFormat="1" applyFont="1" applyFill="1" applyBorder="1" applyAlignment="1"/>
    <xf numFmtId="43" fontId="12" fillId="0" borderId="14" xfId="68" applyNumberFormat="1" applyFont="1" applyFill="1" applyBorder="1" applyAlignment="1"/>
    <xf numFmtId="43" fontId="12" fillId="0" borderId="0" xfId="49" quotePrefix="1" applyNumberFormat="1" applyFont="1" applyFill="1" applyBorder="1" applyAlignment="1" applyProtection="1">
      <alignment horizontal="left"/>
    </xf>
    <xf numFmtId="43" fontId="30" fillId="0" borderId="0" xfId="49" quotePrefix="1" applyNumberFormat="1" applyFont="1" applyFill="1" applyBorder="1" applyAlignment="1" applyProtection="1">
      <alignment horizontal="center"/>
    </xf>
    <xf numFmtId="43" fontId="11" fillId="0" borderId="0" xfId="68" applyNumberFormat="1" applyFont="1" applyFill="1" applyBorder="1" applyAlignment="1">
      <alignment horizontal="left"/>
    </xf>
    <xf numFmtId="43" fontId="3" fillId="0" borderId="0" xfId="69" applyNumberFormat="1" applyFill="1" applyBorder="1"/>
    <xf numFmtId="43" fontId="6" fillId="0" borderId="16" xfId="49" applyNumberFormat="1" applyFont="1" applyFill="1" applyBorder="1" applyAlignment="1" applyProtection="1">
      <alignment horizontal="right"/>
    </xf>
    <xf numFmtId="43" fontId="6" fillId="0" borderId="16" xfId="68" applyNumberFormat="1" applyFont="1" applyFill="1" applyBorder="1"/>
    <xf numFmtId="43" fontId="12" fillId="0" borderId="0" xfId="49" applyNumberFormat="1" applyFont="1" applyFill="1" applyBorder="1" applyAlignment="1" applyProtection="1">
      <alignment horizontal="left"/>
    </xf>
    <xf numFmtId="43" fontId="12" fillId="0" borderId="0" xfId="49" applyNumberFormat="1" applyFont="1" applyFill="1" applyBorder="1" applyAlignment="1">
      <alignment horizontal="right" wrapText="1"/>
    </xf>
    <xf numFmtId="43" fontId="12" fillId="0" borderId="0" xfId="49" quotePrefix="1" applyNumberFormat="1" applyFont="1" applyFill="1" applyBorder="1" applyAlignment="1" applyProtection="1">
      <alignment horizontal="center" wrapText="1"/>
    </xf>
    <xf numFmtId="43" fontId="12" fillId="0" borderId="0" xfId="49" applyNumberFormat="1" applyFont="1" applyFill="1" applyBorder="1" applyAlignment="1" applyProtection="1">
      <alignment horizontal="left" wrapText="1"/>
    </xf>
    <xf numFmtId="43" fontId="30" fillId="0" borderId="0" xfId="49" quotePrefix="1" applyNumberFormat="1" applyFont="1" applyFill="1" applyBorder="1" applyAlignment="1" applyProtection="1">
      <alignment horizontal="center" wrapText="1"/>
    </xf>
    <xf numFmtId="43" fontId="60" fillId="0" borderId="0" xfId="68" applyNumberFormat="1" applyFont="1" applyFill="1" applyBorder="1" applyAlignment="1"/>
    <xf numFmtId="43" fontId="60" fillId="0" borderId="0" xfId="68" applyNumberFormat="1" applyFont="1" applyFill="1" applyAlignment="1">
      <alignment horizontal="right"/>
    </xf>
    <xf numFmtId="43" fontId="4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Alignment="1">
      <alignment horizontal="right"/>
    </xf>
    <xf numFmtId="43" fontId="3" fillId="0" borderId="0" xfId="68" applyNumberFormat="1" applyFont="1" applyFill="1" applyBorder="1" applyAlignment="1">
      <alignment horizontal="left"/>
    </xf>
    <xf numFmtId="43" fontId="4" fillId="0" borderId="0" xfId="49" quotePrefix="1" applyNumberFormat="1" applyFont="1" applyFill="1" applyBorder="1" applyAlignment="1" applyProtection="1">
      <alignment horizontal="center"/>
    </xf>
    <xf numFmtId="43" fontId="4" fillId="0" borderId="0" xfId="49" applyNumberFormat="1" applyFont="1" applyFill="1" applyAlignment="1"/>
    <xf numFmtId="43" fontId="4" fillId="0" borderId="0" xfId="49" quotePrefix="1" applyNumberFormat="1" applyFont="1" applyFill="1" applyBorder="1" applyAlignment="1" applyProtection="1">
      <alignment horizontal="left"/>
    </xf>
    <xf numFmtId="43" fontId="5" fillId="0" borderId="0" xfId="49" quotePrefix="1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/>
    <xf numFmtId="43" fontId="30" fillId="0" borderId="0" xfId="49" applyNumberFormat="1" applyFont="1" applyFill="1" applyBorder="1" applyAlignment="1"/>
    <xf numFmtId="43" fontId="4" fillId="0" borderId="0" xfId="49" quotePrefix="1" applyNumberFormat="1" applyFont="1" applyFill="1" applyBorder="1" applyAlignment="1" applyProtection="1">
      <alignment horizontal="center" wrapText="1"/>
    </xf>
    <xf numFmtId="43" fontId="3" fillId="0" borderId="0" xfId="49" applyNumberFormat="1" applyFont="1" applyFill="1" applyBorder="1" applyAlignment="1" applyProtection="1">
      <alignment horizontal="left" wrapText="1"/>
    </xf>
    <xf numFmtId="43" fontId="5" fillId="0" borderId="0" xfId="49" quotePrefix="1" applyNumberFormat="1" applyFont="1" applyFill="1" applyBorder="1" applyAlignment="1" applyProtection="1">
      <alignment horizontal="center" wrapText="1"/>
    </xf>
    <xf numFmtId="43" fontId="4" fillId="0" borderId="0" xfId="49" applyNumberFormat="1" applyFont="1" applyFill="1" applyBorder="1" applyAlignment="1"/>
    <xf numFmtId="43" fontId="4" fillId="0" borderId="0" xfId="68" applyNumberFormat="1" applyFont="1" applyFill="1" applyAlignment="1">
      <alignment horizontal="center"/>
    </xf>
    <xf numFmtId="43" fontId="11" fillId="0" borderId="19" xfId="68" applyNumberFormat="1" applyFont="1" applyFill="1" applyBorder="1" applyAlignment="1">
      <alignment horizontal="left"/>
    </xf>
    <xf numFmtId="43" fontId="3" fillId="0" borderId="0" xfId="49" quotePrefix="1" applyNumberFormat="1" applyFont="1" applyFill="1" applyBorder="1" applyAlignment="1" applyProtection="1">
      <alignment horizontal="center"/>
    </xf>
    <xf numFmtId="43" fontId="3" fillId="0" borderId="0" xfId="49" applyNumberFormat="1" applyFont="1" applyFill="1" applyBorder="1" applyAlignment="1" applyProtection="1">
      <alignment horizontal="left"/>
    </xf>
    <xf numFmtId="43" fontId="49" fillId="0" borderId="0" xfId="69" applyNumberFormat="1" applyFont="1" applyFill="1" applyAlignment="1">
      <alignment horizontal="center"/>
    </xf>
    <xf numFmtId="43" fontId="4" fillId="0" borderId="0" xfId="49" applyNumberFormat="1" applyFont="1" applyFill="1" applyBorder="1" applyAlignment="1" applyProtection="1">
      <alignment horizontal="right"/>
    </xf>
    <xf numFmtId="43" fontId="5" fillId="0" borderId="0" xfId="49" applyNumberFormat="1" applyFont="1" applyFill="1" applyBorder="1" applyAlignment="1" applyProtection="1">
      <alignment horizontal="right"/>
    </xf>
    <xf numFmtId="43" fontId="4" fillId="0" borderId="0" xfId="49" applyNumberFormat="1" applyFont="1" applyFill="1" applyBorder="1" applyAlignment="1">
      <alignment horizontal="right"/>
    </xf>
    <xf numFmtId="43" fontId="41" fillId="0" borderId="0" xfId="49" applyNumberFormat="1" applyFont="1" applyFill="1" applyBorder="1" applyAlignment="1">
      <alignment horizontal="center"/>
    </xf>
    <xf numFmtId="43" fontId="4" fillId="0" borderId="14" xfId="68" applyNumberFormat="1" applyFont="1" applyFill="1" applyBorder="1" applyAlignment="1"/>
    <xf numFmtId="43" fontId="4" fillId="0" borderId="14" xfId="69" applyNumberFormat="1" applyFont="1" applyFill="1" applyBorder="1"/>
    <xf numFmtId="43" fontId="4" fillId="0" borderId="14" xfId="69" applyNumberFormat="1" applyFont="1" applyFill="1" applyBorder="1" applyAlignment="1">
      <alignment horizontal="left"/>
    </xf>
    <xf numFmtId="43" fontId="5" fillId="0" borderId="14" xfId="69" applyNumberFormat="1" applyFont="1" applyFill="1" applyBorder="1"/>
    <xf numFmtId="43" fontId="11" fillId="0" borderId="17" xfId="68" applyNumberFormat="1" applyFont="1" applyFill="1" applyBorder="1" applyAlignment="1">
      <alignment horizontal="left"/>
    </xf>
    <xf numFmtId="43" fontId="5" fillId="0" borderId="0" xfId="68" applyNumberFormat="1" applyFont="1" applyFill="1" applyBorder="1" applyAlignment="1"/>
    <xf numFmtId="43" fontId="4" fillId="0" borderId="0" xfId="69" applyNumberFormat="1" applyFont="1" applyFill="1" applyBorder="1" applyAlignment="1"/>
    <xf numFmtId="43" fontId="4" fillId="0" borderId="0" xfId="68" applyNumberFormat="1" applyFont="1" applyFill="1" applyBorder="1" applyAlignment="1"/>
    <xf numFmtId="43" fontId="4" fillId="0" borderId="0" xfId="69" applyNumberFormat="1" applyFont="1" applyFill="1" applyBorder="1"/>
    <xf numFmtId="43" fontId="4" fillId="0" borderId="0" xfId="69" applyNumberFormat="1" applyFont="1" applyFill="1" applyBorder="1" applyAlignment="1">
      <alignment horizontal="left"/>
    </xf>
    <xf numFmtId="43" fontId="5" fillId="0" borderId="0" xfId="69" applyNumberFormat="1" applyFont="1" applyFill="1" applyBorder="1"/>
    <xf numFmtId="43" fontId="5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Alignment="1">
      <alignment horizontal="center"/>
    </xf>
    <xf numFmtId="43" fontId="3" fillId="0" borderId="0" xfId="68" applyNumberFormat="1" applyFont="1" applyFill="1" applyBorder="1" applyAlignment="1" applyProtection="1"/>
    <xf numFmtId="43" fontId="12" fillId="0" borderId="0" xfId="68" applyNumberFormat="1" applyFont="1" applyFill="1" applyBorder="1" applyAlignment="1" applyProtection="1">
      <alignment horizontal="center" wrapText="1"/>
    </xf>
    <xf numFmtId="43" fontId="12" fillId="0" borderId="0" xfId="68" applyNumberFormat="1" applyFont="1" applyFill="1" applyBorder="1" applyAlignment="1" applyProtection="1">
      <alignment horizontal="center"/>
    </xf>
    <xf numFmtId="43" fontId="30" fillId="0" borderId="16" xfId="68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>
      <alignment horizontal="center"/>
    </xf>
    <xf numFmtId="43" fontId="3" fillId="0" borderId="14" xfId="68" applyNumberFormat="1" applyFont="1" applyFill="1" applyBorder="1" applyAlignment="1"/>
    <xf numFmtId="43" fontId="3" fillId="0" borderId="0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center" wrapText="1"/>
    </xf>
    <xf numFmtId="43" fontId="3" fillId="0" borderId="0" xfId="68" applyNumberFormat="1" applyFont="1" applyFill="1" applyBorder="1" applyAlignment="1">
      <alignment horizontal="right"/>
    </xf>
    <xf numFmtId="43" fontId="3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Border="1" applyAlignment="1">
      <alignment horizontal="center" wrapText="1"/>
    </xf>
    <xf numFmtId="43" fontId="4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Border="1" applyAlignment="1">
      <alignment horizontal="right"/>
    </xf>
    <xf numFmtId="14" fontId="5" fillId="0" borderId="0" xfId="68" applyNumberFormat="1" applyFont="1" applyFill="1" applyBorder="1" applyAlignment="1" applyProtection="1">
      <alignment horizontal="center"/>
    </xf>
    <xf numFmtId="14" fontId="5" fillId="0" borderId="13" xfId="49" applyNumberFormat="1" applyFont="1" applyFill="1" applyBorder="1" applyAlignment="1" applyProtection="1">
      <alignment horizontal="center"/>
    </xf>
    <xf numFmtId="14" fontId="3" fillId="0" borderId="0" xfId="68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0" fillId="0" borderId="0" xfId="0" applyFill="1"/>
    <xf numFmtId="37" fontId="61" fillId="0" borderId="0" xfId="68" applyNumberFormat="1" applyFont="1" applyFill="1" applyAlignment="1">
      <alignment wrapText="1"/>
    </xf>
    <xf numFmtId="43" fontId="47" fillId="0" borderId="0" xfId="68" applyNumberFormat="1" applyFont="1" applyFill="1" applyAlignment="1"/>
    <xf numFmtId="43" fontId="12" fillId="0" borderId="0" xfId="49" applyNumberFormat="1" applyFont="1" applyFill="1" applyBorder="1" applyAlignment="1">
      <alignment horizontal="left"/>
    </xf>
    <xf numFmtId="43" fontId="30" fillId="0" borderId="0" xfId="69" applyNumberFormat="1" applyFont="1" applyFill="1" applyBorder="1"/>
    <xf numFmtId="43" fontId="2" fillId="0" borderId="0" xfId="69" applyNumberFormat="1" applyFont="1" applyFill="1" applyBorder="1" applyAlignment="1">
      <alignment horizontal="center"/>
    </xf>
    <xf numFmtId="43" fontId="49" fillId="0" borderId="0" xfId="69" applyNumberFormat="1" applyFont="1" applyFill="1" applyBorder="1" applyAlignment="1">
      <alignment horizontal="center"/>
    </xf>
    <xf numFmtId="37" fontId="48" fillId="0" borderId="0" xfId="68" applyNumberFormat="1" applyFont="1" applyFill="1"/>
    <xf numFmtId="0" fontId="2" fillId="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ColWidth="17.58203125" defaultRowHeight="13" x14ac:dyDescent="0.3"/>
  <cols>
    <col min="1" max="1" width="4.33203125" style="435" hidden="1" customWidth="1"/>
    <col min="2" max="2" width="12.83203125" style="408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26" style="136" customWidth="1"/>
    <col min="9" max="9" width="15.58203125" style="573" bestFit="1" customWidth="1"/>
    <col min="10" max="10" width="1.83203125" style="574" customWidth="1"/>
    <col min="11" max="11" width="13.5" style="563" bestFit="1" customWidth="1"/>
    <col min="12" max="12" width="16.25" style="563" customWidth="1"/>
    <col min="13" max="13" width="2.33203125" style="574" customWidth="1"/>
    <col min="14" max="14" width="15.08203125" style="627" customWidth="1"/>
    <col min="15" max="15" width="2.83203125" style="656" bestFit="1" customWidth="1"/>
    <col min="16" max="16" width="14.75" style="377" customWidth="1"/>
    <col min="17" max="17" width="2.83203125" style="657" customWidth="1"/>
    <col min="18" max="18" width="16" style="377" bestFit="1" customWidth="1"/>
    <col min="19" max="19" width="3.58203125" style="658" bestFit="1" customWidth="1"/>
    <col min="20" max="20" width="15.5" style="377" customWidth="1"/>
    <col min="21" max="21" width="1.5" style="121" customWidth="1"/>
    <col min="22" max="22" width="0.25" style="126" customWidth="1"/>
    <col min="23" max="23" width="16.5" style="127" customWidth="1"/>
    <col min="24" max="24" width="3.25" style="126" customWidth="1"/>
    <col min="25" max="25" width="14.08203125" style="126" customWidth="1"/>
    <col min="26" max="26" width="0.83203125" style="138" customWidth="1"/>
    <col min="27" max="27" width="14.58203125" style="126" bestFit="1" customWidth="1"/>
    <col min="28" max="28" width="4.58203125" style="126" bestFit="1" customWidth="1"/>
    <col min="29" max="29" width="3.25" style="126" customWidth="1"/>
    <col min="30" max="30" width="12.5" style="126" bestFit="1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432"/>
      <c r="B1" s="458"/>
      <c r="C1" s="118"/>
      <c r="D1" s="118"/>
      <c r="E1" s="120"/>
      <c r="F1" s="118"/>
      <c r="I1" s="551" t="s">
        <v>91</v>
      </c>
      <c r="J1" s="575"/>
      <c r="K1" s="549"/>
      <c r="L1" s="551" t="s">
        <v>91</v>
      </c>
      <c r="M1" s="574"/>
      <c r="N1" s="575" t="s">
        <v>81</v>
      </c>
      <c r="O1" s="575"/>
      <c r="P1" s="576" t="s">
        <v>2</v>
      </c>
      <c r="Q1" s="577"/>
      <c r="R1" s="578" t="s">
        <v>83</v>
      </c>
      <c r="S1" s="575"/>
      <c r="T1" s="575" t="s">
        <v>86</v>
      </c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433"/>
      <c r="B2" s="413" t="s">
        <v>92</v>
      </c>
      <c r="C2" s="130"/>
      <c r="D2" s="130"/>
      <c r="E2" s="131"/>
      <c r="F2" s="130"/>
      <c r="G2" s="132"/>
      <c r="H2" s="133"/>
      <c r="I2" s="579" t="s">
        <v>6</v>
      </c>
      <c r="J2" s="659"/>
      <c r="K2" s="550" t="s">
        <v>80</v>
      </c>
      <c r="L2" s="579" t="s">
        <v>6</v>
      </c>
      <c r="N2" s="575" t="s">
        <v>3</v>
      </c>
      <c r="O2" s="580"/>
      <c r="P2" s="578" t="s">
        <v>93</v>
      </c>
      <c r="Q2" s="577"/>
      <c r="R2" s="581" t="s">
        <v>93</v>
      </c>
      <c r="S2" s="582"/>
      <c r="T2" s="575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431"/>
      <c r="B3" s="426" t="s">
        <v>62</v>
      </c>
      <c r="C3" s="132"/>
      <c r="D3" s="426" t="s">
        <v>303</v>
      </c>
      <c r="E3" s="140" t="s">
        <v>63</v>
      </c>
      <c r="F3" s="132"/>
      <c r="G3" s="96" t="s">
        <v>5</v>
      </c>
      <c r="H3" s="133"/>
      <c r="I3" s="381">
        <v>42004</v>
      </c>
      <c r="J3" s="674"/>
      <c r="K3" s="675" t="s">
        <v>18</v>
      </c>
      <c r="L3" s="381">
        <v>42094</v>
      </c>
      <c r="M3" s="676"/>
      <c r="N3" s="387">
        <f>L3</f>
        <v>42094</v>
      </c>
      <c r="O3" s="580"/>
      <c r="P3" s="583" t="s">
        <v>82</v>
      </c>
      <c r="Q3" s="577"/>
      <c r="R3" s="584" t="s">
        <v>82</v>
      </c>
      <c r="S3" s="582"/>
      <c r="T3" s="387">
        <f>L3</f>
        <v>42094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A4" s="434"/>
      <c r="B4" s="408"/>
      <c r="E4" s="147"/>
      <c r="H4" s="100"/>
      <c r="I4" s="660" t="s">
        <v>94</v>
      </c>
      <c r="J4" s="551"/>
      <c r="K4" s="551" t="s">
        <v>20</v>
      </c>
      <c r="L4" s="551" t="s">
        <v>84</v>
      </c>
      <c r="M4" s="551"/>
      <c r="N4" s="585" t="s">
        <v>24</v>
      </c>
      <c r="O4" s="551"/>
      <c r="P4" s="585" t="s">
        <v>28</v>
      </c>
      <c r="Q4" s="586"/>
      <c r="R4" s="585" t="s">
        <v>85</v>
      </c>
      <c r="S4" s="551"/>
      <c r="T4" s="585" t="s">
        <v>78</v>
      </c>
      <c r="U4" s="100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407"/>
      <c r="D5" s="154">
        <v>22840021</v>
      </c>
      <c r="E5" s="154" t="s">
        <v>95</v>
      </c>
      <c r="G5" s="226" t="s">
        <v>96</v>
      </c>
      <c r="H5" s="155"/>
      <c r="I5" s="661">
        <v>200000.00000000003</v>
      </c>
      <c r="J5" s="662"/>
      <c r="K5" s="552">
        <v>-1319</v>
      </c>
      <c r="L5" s="587">
        <f>I5+K5</f>
        <v>198681.00000000003</v>
      </c>
      <c r="M5" s="588"/>
      <c r="N5" s="565">
        <v>0</v>
      </c>
      <c r="O5" s="589"/>
      <c r="P5" s="587">
        <f>L5</f>
        <v>198681.00000000003</v>
      </c>
      <c r="Q5" s="590"/>
      <c r="R5" s="591">
        <f>SUM(N5:Q5)</f>
        <v>198681.00000000003</v>
      </c>
      <c r="S5" s="592"/>
      <c r="T5" s="587">
        <v>0</v>
      </c>
      <c r="U5" s="162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A6" s="681" t="s">
        <v>310</v>
      </c>
      <c r="B6" s="408">
        <v>18230009</v>
      </c>
      <c r="E6" s="166" t="s">
        <v>97</v>
      </c>
      <c r="G6" s="167" t="s">
        <v>98</v>
      </c>
      <c r="H6" s="168"/>
      <c r="I6" s="567">
        <v>2140681.1100000003</v>
      </c>
      <c r="J6" s="663"/>
      <c r="K6" s="682">
        <v>1319</v>
      </c>
      <c r="L6" s="552">
        <f>I6+K6</f>
        <v>2142000.1100000003</v>
      </c>
      <c r="M6" s="593"/>
      <c r="N6" s="552">
        <f>L6</f>
        <v>2142000.1100000003</v>
      </c>
      <c r="O6" s="594"/>
      <c r="P6" s="565">
        <v>0</v>
      </c>
      <c r="Q6" s="586"/>
      <c r="R6" s="552">
        <f>SUM(N6:Q6)</f>
        <v>2142000.1100000003</v>
      </c>
      <c r="S6" s="595"/>
      <c r="T6" s="565">
        <v>0</v>
      </c>
      <c r="U6" s="173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429"/>
      <c r="B7" s="408"/>
      <c r="C7" s="174"/>
      <c r="D7" s="174"/>
      <c r="E7" s="147"/>
      <c r="F7" s="174"/>
      <c r="G7" s="175" t="s">
        <v>99</v>
      </c>
      <c r="H7" s="176"/>
      <c r="I7" s="596">
        <f>SUM(I5:I6)</f>
        <v>2340681.1100000003</v>
      </c>
      <c r="J7" s="664"/>
      <c r="K7" s="553">
        <f>SUM(K5:K6)</f>
        <v>0</v>
      </c>
      <c r="L7" s="596">
        <f>SUM(L5:L6)</f>
        <v>2340681.1100000003</v>
      </c>
      <c r="M7" s="597"/>
      <c r="N7" s="596">
        <f>SUM(N5:N6)</f>
        <v>2142000.1100000003</v>
      </c>
      <c r="O7" s="598"/>
      <c r="P7" s="596">
        <f>SUM(P5:P6)</f>
        <v>198681.00000000003</v>
      </c>
      <c r="Q7" s="599"/>
      <c r="R7" s="596">
        <f>SUM(R5:R6)</f>
        <v>2340681.1100000003</v>
      </c>
      <c r="S7" s="598"/>
      <c r="T7" s="600">
        <f>SUM(T5:T6)</f>
        <v>0</v>
      </c>
      <c r="U7" s="173"/>
      <c r="V7" s="148"/>
      <c r="W7" s="183"/>
      <c r="X7" s="148"/>
      <c r="Y7" s="183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A8" s="430"/>
      <c r="B8" s="408"/>
      <c r="D8" s="154"/>
      <c r="E8" s="185"/>
      <c r="H8" s="186"/>
      <c r="I8" s="554"/>
      <c r="J8" s="601"/>
      <c r="K8" s="554"/>
      <c r="L8" s="554"/>
      <c r="M8" s="601"/>
      <c r="N8" s="602"/>
      <c r="O8" s="601"/>
      <c r="P8" s="603"/>
      <c r="Q8" s="586"/>
      <c r="R8" s="603"/>
      <c r="S8" s="551"/>
      <c r="T8" s="603"/>
      <c r="U8" s="100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ht="15" customHeight="1" x14ac:dyDescent="0.3">
      <c r="B9" s="408"/>
      <c r="C9" s="174"/>
      <c r="D9" s="154">
        <v>22840221</v>
      </c>
      <c r="E9" s="185" t="s">
        <v>100</v>
      </c>
      <c r="F9" s="174"/>
      <c r="G9" s="190" t="s">
        <v>101</v>
      </c>
      <c r="H9" s="176"/>
      <c r="I9" s="567">
        <v>200000</v>
      </c>
      <c r="J9" s="665"/>
      <c r="K9" s="552">
        <v>-610.63</v>
      </c>
      <c r="L9" s="552">
        <f>SUM(I9:K9)</f>
        <v>199389.37</v>
      </c>
      <c r="M9" s="604"/>
      <c r="N9" s="587">
        <v>0</v>
      </c>
      <c r="O9" s="594"/>
      <c r="P9" s="552">
        <f>L9</f>
        <v>199389.37</v>
      </c>
      <c r="Q9" s="590"/>
      <c r="R9" s="605">
        <f>SUM(N9:P9)</f>
        <v>199389.37</v>
      </c>
      <c r="S9" s="595"/>
      <c r="T9" s="552">
        <v>0</v>
      </c>
      <c r="U9" s="173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462" t="s">
        <v>311</v>
      </c>
      <c r="B10" s="408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567">
        <v>93740.17</v>
      </c>
      <c r="J10" s="606"/>
      <c r="K10" s="682">
        <v>610.63</v>
      </c>
      <c r="L10" s="552">
        <f>I10+K10</f>
        <v>94350.8</v>
      </c>
      <c r="M10" s="606"/>
      <c r="N10" s="552">
        <f>L10</f>
        <v>94350.8</v>
      </c>
      <c r="O10" s="607"/>
      <c r="P10" s="565">
        <v>0</v>
      </c>
      <c r="Q10" s="683"/>
      <c r="R10" s="552">
        <f>SUM(N10:Q10)</f>
        <v>94350.8</v>
      </c>
      <c r="S10" s="684"/>
      <c r="T10" s="565">
        <v>0</v>
      </c>
      <c r="U10" s="173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429"/>
      <c r="B11" s="408"/>
      <c r="C11" s="174"/>
      <c r="D11" s="174"/>
      <c r="E11" s="147"/>
      <c r="F11" s="174"/>
      <c r="G11" s="175" t="s">
        <v>104</v>
      </c>
      <c r="H11" s="195"/>
      <c r="I11" s="596">
        <f>SUM(I9:I10)</f>
        <v>293740.17</v>
      </c>
      <c r="J11" s="664"/>
      <c r="K11" s="553">
        <f>SUM(K9:K10)</f>
        <v>0</v>
      </c>
      <c r="L11" s="596">
        <f>SUM(L9:L10)</f>
        <v>293740.17</v>
      </c>
      <c r="M11" s="597"/>
      <c r="N11" s="596">
        <f>SUM(N9:N10)</f>
        <v>94350.8</v>
      </c>
      <c r="O11" s="598"/>
      <c r="P11" s="596">
        <f>SUM(P9:P10)</f>
        <v>199389.37</v>
      </c>
      <c r="Q11" s="608"/>
      <c r="R11" s="596">
        <f>SUM(R9:R10)</f>
        <v>293740.17</v>
      </c>
      <c r="S11" s="598"/>
      <c r="T11" s="600">
        <f>SUM(T9:T10)</f>
        <v>0</v>
      </c>
      <c r="U11" s="173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214" customFormat="1" ht="13.5" customHeight="1" x14ac:dyDescent="0.3">
      <c r="A12" s="447" t="s">
        <v>305</v>
      </c>
      <c r="B12" s="459"/>
      <c r="C12" s="447"/>
      <c r="D12" s="447"/>
      <c r="E12" s="447"/>
      <c r="F12" s="447"/>
      <c r="G12" s="447"/>
      <c r="H12" s="216"/>
      <c r="I12" s="555"/>
      <c r="J12" s="555"/>
      <c r="K12" s="555"/>
      <c r="L12" s="555"/>
      <c r="M12" s="555"/>
      <c r="N12" s="555"/>
      <c r="O12" s="555"/>
      <c r="P12" s="555"/>
      <c r="Q12" s="609"/>
      <c r="R12" s="555"/>
      <c r="S12" s="555"/>
      <c r="T12" s="555"/>
      <c r="U12" s="221"/>
      <c r="V12" s="223"/>
      <c r="W12" s="224"/>
      <c r="X12" s="223"/>
      <c r="Y12" s="222"/>
      <c r="AA12" s="222"/>
      <c r="AB12" s="222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</row>
    <row r="13" spans="1:105" s="164" customFormat="1" ht="18.75" customHeight="1" x14ac:dyDescent="0.3">
      <c r="A13" s="463" t="s">
        <v>323</v>
      </c>
      <c r="B13" s="409"/>
      <c r="D13" s="154">
        <v>22840051</v>
      </c>
      <c r="E13" s="185" t="s">
        <v>105</v>
      </c>
      <c r="G13" s="167" t="s">
        <v>106</v>
      </c>
      <c r="H13" s="195"/>
      <c r="I13" s="596">
        <v>30000</v>
      </c>
      <c r="J13" s="664"/>
      <c r="K13" s="553">
        <v>0</v>
      </c>
      <c r="L13" s="596">
        <f>SUM(I13:K13)</f>
        <v>30000</v>
      </c>
      <c r="M13" s="597"/>
      <c r="N13" s="596">
        <v>0</v>
      </c>
      <c r="O13" s="598"/>
      <c r="P13" s="596">
        <f>L13</f>
        <v>30000</v>
      </c>
      <c r="Q13" s="599"/>
      <c r="R13" s="596">
        <f>SUM(N13:Q13)</f>
        <v>30000</v>
      </c>
      <c r="S13" s="598"/>
      <c r="T13" s="600">
        <v>0</v>
      </c>
      <c r="U13" s="173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A14" s="463"/>
      <c r="B14" s="408"/>
      <c r="E14" s="185"/>
      <c r="H14" s="186"/>
      <c r="I14" s="554"/>
      <c r="J14" s="601"/>
      <c r="K14" s="554"/>
      <c r="L14" s="554"/>
      <c r="M14" s="610"/>
      <c r="N14" s="602"/>
      <c r="O14" s="601"/>
      <c r="P14" s="603"/>
      <c r="Q14" s="586"/>
      <c r="R14" s="603"/>
      <c r="S14" s="551"/>
      <c r="T14" s="603"/>
      <c r="U14" s="100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ht="18" customHeight="1" x14ac:dyDescent="0.3">
      <c r="A15" s="463" t="s">
        <v>323</v>
      </c>
      <c r="C15" s="132"/>
      <c r="D15" s="154">
        <v>22840111</v>
      </c>
      <c r="E15" s="185" t="s">
        <v>113</v>
      </c>
      <c r="F15" s="174"/>
      <c r="G15" s="167" t="s">
        <v>114</v>
      </c>
      <c r="H15" s="176"/>
      <c r="I15" s="661">
        <v>20000</v>
      </c>
      <c r="J15" s="663"/>
      <c r="K15" s="552">
        <v>0</v>
      </c>
      <c r="L15" s="587">
        <f>I15+K15</f>
        <v>20000</v>
      </c>
      <c r="M15" s="593"/>
      <c r="N15" s="587">
        <v>0</v>
      </c>
      <c r="O15" s="594"/>
      <c r="P15" s="587">
        <f>L15</f>
        <v>20000</v>
      </c>
      <c r="Q15" s="586"/>
      <c r="R15" s="591">
        <f>SUM(N15:Q15)</f>
        <v>20000</v>
      </c>
      <c r="S15" s="594"/>
      <c r="T15" s="611">
        <v>0</v>
      </c>
      <c r="U15" s="288"/>
    </row>
    <row r="16" spans="1:105" ht="13.5" customHeight="1" x14ac:dyDescent="0.3">
      <c r="A16" s="433"/>
      <c r="C16" s="132"/>
      <c r="D16" s="132"/>
      <c r="E16" s="185"/>
      <c r="F16" s="174"/>
      <c r="G16" s="167" t="s">
        <v>189</v>
      </c>
      <c r="H16" s="176"/>
      <c r="I16" s="612">
        <v>0</v>
      </c>
      <c r="J16" s="665"/>
      <c r="K16" s="556">
        <v>0</v>
      </c>
      <c r="L16" s="612">
        <f>I16+K16</f>
        <v>0</v>
      </c>
      <c r="M16" s="610"/>
      <c r="N16" s="556">
        <f>L16</f>
        <v>0</v>
      </c>
      <c r="O16" s="606"/>
      <c r="P16" s="565">
        <v>0</v>
      </c>
      <c r="Q16" s="613"/>
      <c r="R16" s="552">
        <f>SUM(N16:Q16)</f>
        <v>0</v>
      </c>
      <c r="S16" s="614"/>
      <c r="T16" s="565">
        <v>0</v>
      </c>
      <c r="U16" s="206"/>
    </row>
    <row r="17" spans="1:105" ht="13.5" customHeight="1" x14ac:dyDescent="0.3">
      <c r="A17" s="433"/>
      <c r="C17" s="132"/>
      <c r="D17" s="132"/>
      <c r="E17" s="185"/>
      <c r="F17" s="174"/>
      <c r="G17" s="175" t="s">
        <v>190</v>
      </c>
      <c r="H17" s="176"/>
      <c r="I17" s="553">
        <f>SUM(I15:I16)</f>
        <v>20000</v>
      </c>
      <c r="J17" s="553">
        <f t="shared" ref="J17" si="0">SUM(J15:J16)</f>
        <v>0</v>
      </c>
      <c r="K17" s="553">
        <f>SUM(K15:K16)</f>
        <v>0</v>
      </c>
      <c r="L17" s="596">
        <f>SUM(L15:L16)</f>
        <v>20000</v>
      </c>
      <c r="M17" s="597"/>
      <c r="N17" s="596">
        <f>SUM(N15:N16)</f>
        <v>0</v>
      </c>
      <c r="O17" s="598"/>
      <c r="P17" s="596">
        <f>SUM(P15:P16)</f>
        <v>20000</v>
      </c>
      <c r="Q17" s="599"/>
      <c r="R17" s="596">
        <f>SUM(R15:R16)</f>
        <v>20000</v>
      </c>
      <c r="S17" s="598"/>
      <c r="T17" s="600">
        <f>SUM(T15:T16)</f>
        <v>0</v>
      </c>
      <c r="U17" s="206"/>
    </row>
    <row r="18" spans="1:105" s="214" customFormat="1" ht="13.5" customHeight="1" x14ac:dyDescent="0.3">
      <c r="A18" s="460"/>
      <c r="B18" s="689" t="s">
        <v>324</v>
      </c>
      <c r="C18" s="689"/>
      <c r="D18" s="689"/>
      <c r="E18" s="689"/>
      <c r="F18" s="689"/>
      <c r="G18" s="447"/>
      <c r="H18" s="216"/>
      <c r="I18" s="557"/>
      <c r="J18" s="557"/>
      <c r="K18" s="557"/>
      <c r="L18" s="557"/>
      <c r="M18" s="557"/>
      <c r="N18" s="557"/>
      <c r="O18" s="557"/>
      <c r="P18" s="557"/>
      <c r="Q18" s="615"/>
      <c r="R18" s="557"/>
      <c r="S18" s="557"/>
      <c r="T18" s="557"/>
      <c r="U18" s="221"/>
      <c r="V18" s="223"/>
      <c r="W18" s="224"/>
      <c r="X18" s="223"/>
      <c r="Y18" s="222"/>
      <c r="AA18" s="222"/>
      <c r="AB18" s="222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</row>
    <row r="19" spans="1:105" s="164" customFormat="1" ht="18" customHeight="1" x14ac:dyDescent="0.3">
      <c r="A19" s="461"/>
      <c r="B19" s="408"/>
      <c r="D19" s="154">
        <v>22840061</v>
      </c>
      <c r="E19" s="166" t="s">
        <v>107</v>
      </c>
      <c r="G19" s="190" t="s">
        <v>108</v>
      </c>
      <c r="H19" s="176"/>
      <c r="I19" s="661">
        <v>0</v>
      </c>
      <c r="J19" s="665"/>
      <c r="K19" s="552">
        <v>0</v>
      </c>
      <c r="L19" s="587">
        <f>SUM(I19:K19)</f>
        <v>0</v>
      </c>
      <c r="M19" s="610"/>
      <c r="N19" s="565">
        <v>0</v>
      </c>
      <c r="O19" s="594"/>
      <c r="P19" s="587">
        <f>L19</f>
        <v>0</v>
      </c>
      <c r="Q19" s="586"/>
      <c r="R19" s="591">
        <f>SUM(N19:Q19)</f>
        <v>0</v>
      </c>
      <c r="S19" s="595"/>
      <c r="T19" s="565">
        <v>0</v>
      </c>
      <c r="U19" s="173"/>
      <c r="V19" s="148"/>
      <c r="W19" s="148"/>
      <c r="X19" s="148"/>
      <c r="Y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</row>
    <row r="20" spans="1:105" s="164" customFormat="1" ht="13.5" customHeight="1" x14ac:dyDescent="0.3">
      <c r="A20" s="463" t="s">
        <v>323</v>
      </c>
      <c r="B20" s="409" t="s">
        <v>109</v>
      </c>
      <c r="E20" s="185" t="s">
        <v>110</v>
      </c>
      <c r="G20" s="148" t="s">
        <v>111</v>
      </c>
      <c r="H20" s="195"/>
      <c r="I20" s="666">
        <v>198092.16</v>
      </c>
      <c r="J20" s="601"/>
      <c r="K20" s="558">
        <v>0</v>
      </c>
      <c r="L20" s="612">
        <f>I20+K20</f>
        <v>198092.16</v>
      </c>
      <c r="M20" s="610"/>
      <c r="N20" s="556">
        <f>L20</f>
        <v>198092.16</v>
      </c>
      <c r="O20" s="606"/>
      <c r="P20" s="565">
        <v>0</v>
      </c>
      <c r="Q20" s="613"/>
      <c r="R20" s="552">
        <f>SUM(N20:Q20)</f>
        <v>198092.16</v>
      </c>
      <c r="S20" s="614"/>
      <c r="T20" s="565">
        <v>0</v>
      </c>
      <c r="U20" s="204"/>
      <c r="V20" s="148"/>
      <c r="W20" s="148"/>
      <c r="X20" s="148"/>
      <c r="Y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</row>
    <row r="21" spans="1:105" ht="13.5" customHeight="1" x14ac:dyDescent="0.3">
      <c r="A21" s="431"/>
      <c r="C21" s="132"/>
      <c r="D21" s="132"/>
      <c r="E21" s="147"/>
      <c r="F21" s="174"/>
      <c r="G21" s="175" t="s">
        <v>112</v>
      </c>
      <c r="H21" s="176"/>
      <c r="I21" s="596">
        <f>SUM(I19:I20)</f>
        <v>198092.16</v>
      </c>
      <c r="J21" s="664"/>
      <c r="K21" s="553">
        <f>SUM(K19:K20)</f>
        <v>0</v>
      </c>
      <c r="L21" s="596">
        <f>SUM(L19:L20)</f>
        <v>198092.16</v>
      </c>
      <c r="M21" s="597"/>
      <c r="N21" s="596">
        <f>SUM(N19:N20)</f>
        <v>198092.16</v>
      </c>
      <c r="O21" s="598"/>
      <c r="P21" s="596">
        <f>SUM(P19:P20)</f>
        <v>0</v>
      </c>
      <c r="Q21" s="599"/>
      <c r="R21" s="596">
        <f>SUM(R19:R20)</f>
        <v>198092.16</v>
      </c>
      <c r="S21" s="598"/>
      <c r="T21" s="600">
        <f>SUM(T19:T20)</f>
        <v>0</v>
      </c>
      <c r="U21" s="206"/>
    </row>
    <row r="22" spans="1:105" s="184" customFormat="1" ht="9.75" customHeight="1" x14ac:dyDescent="0.3">
      <c r="A22" s="430"/>
      <c r="B22" s="408"/>
      <c r="E22" s="185"/>
      <c r="H22" s="186"/>
      <c r="I22" s="661"/>
      <c r="J22" s="601"/>
      <c r="K22" s="554"/>
      <c r="L22" s="554"/>
      <c r="M22" s="616"/>
      <c r="N22" s="602"/>
      <c r="O22" s="601"/>
      <c r="P22" s="603"/>
      <c r="Q22" s="586"/>
      <c r="R22" s="603"/>
      <c r="S22" s="551"/>
      <c r="T22" s="603"/>
      <c r="U22" s="100"/>
      <c r="V22" s="148"/>
      <c r="W22" s="148"/>
      <c r="X22" s="148"/>
      <c r="Y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</row>
    <row r="23" spans="1:105" s="214" customFormat="1" ht="19.5" customHeight="1" x14ac:dyDescent="0.35">
      <c r="A23" s="436"/>
      <c r="B23" s="409"/>
      <c r="D23" s="154"/>
      <c r="E23" s="215"/>
      <c r="G23" s="457" t="s">
        <v>115</v>
      </c>
      <c r="H23" s="216"/>
      <c r="I23" s="559">
        <f>I7+I11+I13+I21+I17</f>
        <v>2882513.4400000004</v>
      </c>
      <c r="J23" s="559"/>
      <c r="K23" s="559">
        <f>K7+K11+K13+K21+K17</f>
        <v>0</v>
      </c>
      <c r="L23" s="559">
        <f>L7+L11+L13+L21+L17</f>
        <v>2882513.4400000004</v>
      </c>
      <c r="M23" s="617"/>
      <c r="N23" s="559">
        <f>N7+N11+N13+N21+N17</f>
        <v>2434443.0700000003</v>
      </c>
      <c r="O23" s="618"/>
      <c r="P23" s="553">
        <f>P7+P11+P13+P21+P17</f>
        <v>448070.37</v>
      </c>
      <c r="Q23" s="599"/>
      <c r="R23" s="559">
        <f>R7+R11+R13+R21+R17</f>
        <v>2882513.4400000004</v>
      </c>
      <c r="S23" s="618"/>
      <c r="T23" s="559">
        <f>T7+T11+T13+T21+T17</f>
        <v>0</v>
      </c>
      <c r="U23" s="221"/>
      <c r="V23" s="223"/>
      <c r="W23" s="224"/>
      <c r="X23" s="223"/>
      <c r="Y23" s="222"/>
      <c r="AA23" s="222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A24" s="430"/>
      <c r="B24" s="408"/>
      <c r="D24" s="154"/>
      <c r="E24" s="185"/>
      <c r="H24" s="186"/>
      <c r="I24" s="554"/>
      <c r="J24" s="601"/>
      <c r="K24" s="554"/>
      <c r="L24" s="554"/>
      <c r="M24" s="601"/>
      <c r="N24" s="602"/>
      <c r="O24" s="601"/>
      <c r="P24" s="603"/>
      <c r="Q24" s="586"/>
      <c r="R24" s="603"/>
      <c r="S24" s="551"/>
      <c r="T24" s="603"/>
      <c r="U24" s="100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409"/>
      <c r="D25" s="154">
        <v>22840161</v>
      </c>
      <c r="E25" s="185" t="s">
        <v>116</v>
      </c>
      <c r="G25" s="190" t="s">
        <v>117</v>
      </c>
      <c r="H25" s="195"/>
      <c r="I25" s="667">
        <v>350000.19999999995</v>
      </c>
      <c r="J25" s="601"/>
      <c r="K25" s="552">
        <v>-2393.5</v>
      </c>
      <c r="L25" s="556">
        <f>SUM(I25:K25)</f>
        <v>347606.69999999995</v>
      </c>
      <c r="M25" s="607"/>
      <c r="N25" s="565">
        <v>0</v>
      </c>
      <c r="O25" s="606"/>
      <c r="P25" s="587">
        <f>L25</f>
        <v>347606.69999999995</v>
      </c>
      <c r="Q25" s="619"/>
      <c r="R25" s="591">
        <f>SUM(N25:Q25)</f>
        <v>347606.69999999995</v>
      </c>
      <c r="S25" s="614"/>
      <c r="T25" s="565">
        <v>0</v>
      </c>
      <c r="U25" s="173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A26" s="462" t="s">
        <v>312</v>
      </c>
      <c r="B26" s="410" t="s">
        <v>118</v>
      </c>
      <c r="D26" s="154"/>
      <c r="E26" s="185" t="s">
        <v>119</v>
      </c>
      <c r="G26" s="190" t="s">
        <v>120</v>
      </c>
      <c r="H26" s="195"/>
      <c r="I26" s="667">
        <v>402104.13</v>
      </c>
      <c r="J26" s="601"/>
      <c r="K26" s="560">
        <v>2393.5</v>
      </c>
      <c r="L26" s="556">
        <f>SUM(I26:K26)</f>
        <v>404497.63</v>
      </c>
      <c r="M26" s="607"/>
      <c r="N26" s="587">
        <f>L26</f>
        <v>404497.63</v>
      </c>
      <c r="O26" s="606"/>
      <c r="P26" s="565">
        <v>0</v>
      </c>
      <c r="Q26" s="613"/>
      <c r="R26" s="587">
        <f>SUM(N26:Q26)</f>
        <v>404497.63</v>
      </c>
      <c r="S26" s="614"/>
      <c r="T26" s="565">
        <v>0</v>
      </c>
      <c r="U26" s="173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A27" s="428"/>
      <c r="B27" s="409"/>
      <c r="D27" s="154"/>
      <c r="E27" s="185"/>
      <c r="G27" s="175" t="s">
        <v>121</v>
      </c>
      <c r="H27" s="195"/>
      <c r="I27" s="596">
        <f>SUM(I25:I26)</f>
        <v>752104.33</v>
      </c>
      <c r="J27" s="664"/>
      <c r="K27" s="553">
        <f>SUM(K25:K26)</f>
        <v>0</v>
      </c>
      <c r="L27" s="596">
        <f>SUM(L25:L26)</f>
        <v>752104.33</v>
      </c>
      <c r="M27" s="597"/>
      <c r="N27" s="596">
        <f>SUM(N25:N26)</f>
        <v>404497.63</v>
      </c>
      <c r="O27" s="598"/>
      <c r="P27" s="596">
        <f>SUM(P25:P26)</f>
        <v>347606.69999999995</v>
      </c>
      <c r="Q27" s="608"/>
      <c r="R27" s="596">
        <f>SUM(R25:R26)</f>
        <v>752104.33</v>
      </c>
      <c r="S27" s="598"/>
      <c r="T27" s="600">
        <f>SUM(T25:T26)</f>
        <v>0</v>
      </c>
      <c r="U27" s="173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A28" s="430"/>
      <c r="B28" s="408"/>
      <c r="D28" s="154"/>
      <c r="E28" s="185"/>
      <c r="H28" s="186"/>
      <c r="I28" s="554"/>
      <c r="J28" s="601"/>
      <c r="K28" s="554"/>
      <c r="L28" s="554"/>
      <c r="M28" s="601"/>
      <c r="N28" s="602"/>
      <c r="O28" s="601"/>
      <c r="P28" s="603"/>
      <c r="Q28" s="586"/>
      <c r="R28" s="603"/>
      <c r="S28" s="551"/>
      <c r="T28" s="603"/>
      <c r="U28" s="100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409"/>
      <c r="D29" s="154" t="s">
        <v>196</v>
      </c>
      <c r="E29" s="185" t="s">
        <v>122</v>
      </c>
      <c r="G29" s="167" t="s">
        <v>123</v>
      </c>
      <c r="H29" s="195"/>
      <c r="I29" s="667">
        <v>50000</v>
      </c>
      <c r="J29" s="601"/>
      <c r="K29" s="552">
        <v>0</v>
      </c>
      <c r="L29" s="556">
        <f>SUM(I29:K29)</f>
        <v>50000</v>
      </c>
      <c r="M29" s="607"/>
      <c r="N29" s="565">
        <v>0</v>
      </c>
      <c r="O29" s="606"/>
      <c r="P29" s="587">
        <f>L29</f>
        <v>50000</v>
      </c>
      <c r="Q29" s="619"/>
      <c r="R29" s="591">
        <f>SUM(N29:Q29)</f>
        <v>50000</v>
      </c>
      <c r="S29" s="614"/>
      <c r="T29" s="565">
        <v>0</v>
      </c>
      <c r="U29" s="173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A30" s="462" t="s">
        <v>296</v>
      </c>
      <c r="B30" s="409" t="s">
        <v>124</v>
      </c>
      <c r="D30" s="154"/>
      <c r="E30" s="185" t="s">
        <v>125</v>
      </c>
      <c r="G30" s="190" t="s">
        <v>126</v>
      </c>
      <c r="H30" s="195"/>
      <c r="I30" s="667">
        <v>2254508.17</v>
      </c>
      <c r="J30" s="601"/>
      <c r="K30" s="560">
        <v>0</v>
      </c>
      <c r="L30" s="556">
        <f>SUM(I30:K30)</f>
        <v>2254508.17</v>
      </c>
      <c r="M30" s="607"/>
      <c r="N30" s="587">
        <f>L30</f>
        <v>2254508.17</v>
      </c>
      <c r="O30" s="606"/>
      <c r="P30" s="565">
        <v>0</v>
      </c>
      <c r="Q30" s="613"/>
      <c r="R30" s="587">
        <f>SUM(N30:Q30)</f>
        <v>2254508.17</v>
      </c>
      <c r="S30" s="614"/>
      <c r="T30" s="565">
        <v>0</v>
      </c>
      <c r="U30" s="173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A31" s="428"/>
      <c r="B31" s="409"/>
      <c r="D31" s="154"/>
      <c r="E31" s="185"/>
      <c r="G31" s="175" t="s">
        <v>127</v>
      </c>
      <c r="H31" s="195"/>
      <c r="I31" s="596">
        <f>SUM(I29:I30)</f>
        <v>2304508.17</v>
      </c>
      <c r="J31" s="664"/>
      <c r="K31" s="553">
        <f>SUM(K29:K30)</f>
        <v>0</v>
      </c>
      <c r="L31" s="596">
        <f>SUM(L29:L30)</f>
        <v>2304508.17</v>
      </c>
      <c r="M31" s="597"/>
      <c r="N31" s="596">
        <f>SUM(N29:N30)</f>
        <v>2254508.17</v>
      </c>
      <c r="O31" s="598"/>
      <c r="P31" s="596">
        <f>SUM(P29:P30)</f>
        <v>50000</v>
      </c>
      <c r="Q31" s="599"/>
      <c r="R31" s="596">
        <f>SUM(R29:R30)</f>
        <v>2304508.17</v>
      </c>
      <c r="S31" s="598"/>
      <c r="T31" s="600">
        <f>SUM(T29:T30)</f>
        <v>0</v>
      </c>
      <c r="U31" s="173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10.5" customHeight="1" x14ac:dyDescent="0.3">
      <c r="A32" s="430"/>
      <c r="B32" s="408"/>
      <c r="D32" s="154"/>
      <c r="E32" s="185"/>
      <c r="H32" s="186"/>
      <c r="I32" s="554"/>
      <c r="J32" s="601"/>
      <c r="K32" s="554"/>
      <c r="L32" s="554"/>
      <c r="M32" s="601"/>
      <c r="N32" s="602"/>
      <c r="O32" s="601"/>
      <c r="P32" s="603"/>
      <c r="Q32" s="586"/>
      <c r="R32" s="603"/>
      <c r="S32" s="551"/>
      <c r="T32" s="603"/>
      <c r="U32" s="100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1:105" s="152" customFormat="1" ht="29.25" customHeight="1" x14ac:dyDescent="0.3">
      <c r="B33" s="411"/>
      <c r="D33" s="154" t="s">
        <v>197</v>
      </c>
      <c r="E33" s="225" t="s">
        <v>128</v>
      </c>
      <c r="G33" s="226" t="s">
        <v>185</v>
      </c>
      <c r="H33" s="227"/>
      <c r="I33" s="661">
        <v>2925000</v>
      </c>
      <c r="J33" s="668"/>
      <c r="K33" s="561">
        <f>-58077.27+12027.1</f>
        <v>-46050.17</v>
      </c>
      <c r="L33" s="587">
        <f>SUM(I33:K33)</f>
        <v>2878949.83</v>
      </c>
      <c r="M33" s="620"/>
      <c r="N33" s="587">
        <v>0</v>
      </c>
      <c r="O33" s="621"/>
      <c r="P33" s="587">
        <f>L33</f>
        <v>2878949.83</v>
      </c>
      <c r="Q33" s="622"/>
      <c r="R33" s="591">
        <f>SUM(N33:Q33)</f>
        <v>2878949.83</v>
      </c>
      <c r="S33" s="623"/>
      <c r="T33" s="587">
        <v>0</v>
      </c>
      <c r="U33" s="162"/>
      <c r="V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1:105" s="164" customFormat="1" ht="13.5" customHeight="1" x14ac:dyDescent="0.3">
      <c r="A34" s="681" t="s">
        <v>313</v>
      </c>
      <c r="B34" s="410" t="s">
        <v>129</v>
      </c>
      <c r="D34" s="154"/>
      <c r="E34" s="185" t="s">
        <v>130</v>
      </c>
      <c r="G34" s="190" t="s">
        <v>186</v>
      </c>
      <c r="H34" s="195"/>
      <c r="I34" s="667">
        <v>2105022.39</v>
      </c>
      <c r="J34" s="601"/>
      <c r="K34" s="560">
        <f>73988.67-15911.4-12027.1</f>
        <v>46050.17</v>
      </c>
      <c r="L34" s="556">
        <f>SUM(I34:K34)</f>
        <v>2151072.56</v>
      </c>
      <c r="M34" s="607"/>
      <c r="N34" s="587">
        <f>L34</f>
        <v>2151072.56</v>
      </c>
      <c r="O34" s="606"/>
      <c r="P34" s="565">
        <v>0</v>
      </c>
      <c r="Q34" s="613"/>
      <c r="R34" s="587">
        <f>SUM(N34:Q34)</f>
        <v>2151072.56</v>
      </c>
      <c r="S34" s="614"/>
      <c r="T34" s="565"/>
      <c r="U34" s="173"/>
      <c r="V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1:105" s="164" customFormat="1" ht="13.5" customHeight="1" x14ac:dyDescent="0.3">
      <c r="A35" s="428"/>
      <c r="B35" s="409"/>
      <c r="D35" s="154"/>
      <c r="E35" s="185"/>
      <c r="G35" s="175" t="s">
        <v>187</v>
      </c>
      <c r="H35" s="195"/>
      <c r="I35" s="596">
        <f>SUM(I33:I34)</f>
        <v>5030022.3900000006</v>
      </c>
      <c r="J35" s="664"/>
      <c r="K35" s="553">
        <f>SUM(K33:K34)</f>
        <v>0</v>
      </c>
      <c r="L35" s="596">
        <f>SUM(L33:L34)</f>
        <v>5030022.3900000006</v>
      </c>
      <c r="M35" s="597"/>
      <c r="N35" s="596">
        <f>SUM(N33:N34)</f>
        <v>2151072.56</v>
      </c>
      <c r="O35" s="598"/>
      <c r="P35" s="596">
        <f>SUM(P33:P34)</f>
        <v>2878949.83</v>
      </c>
      <c r="Q35" s="599"/>
      <c r="R35" s="596">
        <f>SUM(R33:R34)</f>
        <v>5030022.3900000006</v>
      </c>
      <c r="S35" s="598"/>
      <c r="T35" s="600">
        <f>SUM(T33:T34)</f>
        <v>0</v>
      </c>
      <c r="U35" s="173"/>
      <c r="V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1:105" s="184" customFormat="1" ht="9.75" customHeight="1" x14ac:dyDescent="0.3">
      <c r="A36" s="430"/>
      <c r="B36" s="408"/>
      <c r="D36" s="154"/>
      <c r="E36" s="185"/>
      <c r="H36" s="186"/>
      <c r="I36" s="554"/>
      <c r="J36" s="601"/>
      <c r="K36" s="554"/>
      <c r="L36" s="554"/>
      <c r="M36" s="601"/>
      <c r="N36" s="602"/>
      <c r="O36" s="601"/>
      <c r="P36" s="603"/>
      <c r="Q36" s="586"/>
      <c r="R36" s="603"/>
      <c r="S36" s="551"/>
      <c r="T36" s="603"/>
      <c r="U36" s="100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1:105" s="164" customFormat="1" ht="15.75" customHeight="1" x14ac:dyDescent="0.3">
      <c r="B37" s="409"/>
      <c r="D37" s="154" t="s">
        <v>198</v>
      </c>
      <c r="E37" s="185" t="s">
        <v>131</v>
      </c>
      <c r="G37" s="190" t="s">
        <v>132</v>
      </c>
      <c r="H37" s="195"/>
      <c r="I37" s="667">
        <v>250000</v>
      </c>
      <c r="J37" s="601"/>
      <c r="K37" s="552">
        <v>0</v>
      </c>
      <c r="L37" s="556">
        <f>SUM(I37:K37)</f>
        <v>250000</v>
      </c>
      <c r="M37" s="607"/>
      <c r="N37" s="565">
        <v>0</v>
      </c>
      <c r="O37" s="606"/>
      <c r="P37" s="556">
        <f>L37</f>
        <v>250000</v>
      </c>
      <c r="Q37" s="622"/>
      <c r="R37" s="624">
        <f>SUM(O37:Q37)</f>
        <v>250000</v>
      </c>
      <c r="S37" s="614"/>
      <c r="T37" s="565">
        <v>0</v>
      </c>
      <c r="U37" s="173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1:105" s="164" customFormat="1" ht="15.75" customHeight="1" x14ac:dyDescent="0.3">
      <c r="A38" s="462" t="s">
        <v>314</v>
      </c>
      <c r="B38" s="409" t="s">
        <v>133</v>
      </c>
      <c r="D38" s="154"/>
      <c r="E38" s="185" t="s">
        <v>134</v>
      </c>
      <c r="G38" s="164" t="s">
        <v>135</v>
      </c>
      <c r="H38" s="195"/>
      <c r="I38" s="666">
        <v>659654.59</v>
      </c>
      <c r="J38" s="601"/>
      <c r="K38" s="560">
        <v>0</v>
      </c>
      <c r="L38" s="612">
        <f>SUM(I38:K38)</f>
        <v>659654.59</v>
      </c>
      <c r="M38" s="607"/>
      <c r="N38" s="556">
        <f>L38</f>
        <v>659654.59</v>
      </c>
      <c r="O38" s="606"/>
      <c r="P38" s="565">
        <v>0</v>
      </c>
      <c r="Q38" s="613"/>
      <c r="R38" s="556">
        <f>SUM(N38:Q38)</f>
        <v>659654.59</v>
      </c>
      <c r="S38" s="614"/>
      <c r="T38" s="565">
        <v>0</v>
      </c>
      <c r="U38" s="173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1:105" s="164" customFormat="1" ht="13.5" customHeight="1" x14ac:dyDescent="0.3">
      <c r="A39" s="428"/>
      <c r="B39" s="409"/>
      <c r="D39" s="154"/>
      <c r="E39" s="185"/>
      <c r="G39" s="175" t="s">
        <v>136</v>
      </c>
      <c r="H39" s="195"/>
      <c r="I39" s="596">
        <f>SUM(I37:I38)</f>
        <v>909654.59</v>
      </c>
      <c r="J39" s="664"/>
      <c r="K39" s="553">
        <f>SUM(K37:K38)</f>
        <v>0</v>
      </c>
      <c r="L39" s="596">
        <f>SUM(L37:L38)</f>
        <v>909654.59</v>
      </c>
      <c r="M39" s="597"/>
      <c r="N39" s="596">
        <f>SUM(N37:N38)</f>
        <v>659654.59</v>
      </c>
      <c r="O39" s="598"/>
      <c r="P39" s="596">
        <f>SUM(P37:P38)</f>
        <v>250000</v>
      </c>
      <c r="Q39" s="599"/>
      <c r="R39" s="596">
        <f>SUM(R37:R38)</f>
        <v>909654.59</v>
      </c>
      <c r="S39" s="598"/>
      <c r="T39" s="600">
        <f>SUM(T37:T38)</f>
        <v>0</v>
      </c>
      <c r="U39" s="173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1:105" s="184" customFormat="1" ht="9.75" customHeight="1" x14ac:dyDescent="0.3">
      <c r="A40" s="430"/>
      <c r="B40" s="408"/>
      <c r="D40" s="154"/>
      <c r="E40" s="185"/>
      <c r="H40" s="186"/>
      <c r="I40" s="554"/>
      <c r="J40" s="601"/>
      <c r="K40" s="554"/>
      <c r="L40" s="554"/>
      <c r="M40" s="601"/>
      <c r="N40" s="602"/>
      <c r="O40" s="601"/>
      <c r="P40" s="603"/>
      <c r="Q40" s="586"/>
      <c r="R40" s="603"/>
      <c r="S40" s="551"/>
      <c r="T40" s="603"/>
      <c r="U40" s="100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1:105" s="164" customFormat="1" ht="18" customHeight="1" x14ac:dyDescent="0.3">
      <c r="B41" s="409"/>
      <c r="D41" s="154" t="s">
        <v>200</v>
      </c>
      <c r="E41" s="185" t="s">
        <v>137</v>
      </c>
      <c r="G41" s="190" t="s">
        <v>138</v>
      </c>
      <c r="H41" s="195"/>
      <c r="I41" s="667">
        <v>75000</v>
      </c>
      <c r="J41" s="601"/>
      <c r="K41" s="552">
        <v>0</v>
      </c>
      <c r="L41" s="556">
        <f>SUM(I41:K41)</f>
        <v>75000</v>
      </c>
      <c r="M41" s="607"/>
      <c r="N41" s="565">
        <v>0</v>
      </c>
      <c r="O41" s="606"/>
      <c r="P41" s="556">
        <f>L41</f>
        <v>75000</v>
      </c>
      <c r="Q41" s="622"/>
      <c r="R41" s="624">
        <f>SUM(O41:Q41)</f>
        <v>75000</v>
      </c>
      <c r="S41" s="614"/>
      <c r="T41" s="565">
        <v>0</v>
      </c>
      <c r="U41" s="173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1:105" s="164" customFormat="1" ht="13.5" customHeight="1" x14ac:dyDescent="0.3">
      <c r="A42" s="462" t="s">
        <v>315</v>
      </c>
      <c r="B42" s="409" t="s">
        <v>139</v>
      </c>
      <c r="D42" s="154"/>
      <c r="E42" s="185" t="s">
        <v>140</v>
      </c>
      <c r="G42" s="164" t="s">
        <v>141</v>
      </c>
      <c r="H42" s="195"/>
      <c r="I42" s="667">
        <v>224879.76</v>
      </c>
      <c r="J42" s="601"/>
      <c r="K42" s="558">
        <v>0</v>
      </c>
      <c r="L42" s="556">
        <f>SUM(I42:K42)</f>
        <v>224879.76</v>
      </c>
      <c r="M42" s="607"/>
      <c r="N42" s="556">
        <f>L42</f>
        <v>224879.76</v>
      </c>
      <c r="O42" s="606"/>
      <c r="P42" s="565">
        <v>0</v>
      </c>
      <c r="Q42" s="613"/>
      <c r="R42" s="556">
        <f>SUM(N42:Q42)</f>
        <v>224879.76</v>
      </c>
      <c r="S42" s="614"/>
      <c r="T42" s="565">
        <v>0</v>
      </c>
      <c r="U42" s="173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1:105" s="164" customFormat="1" ht="13.5" customHeight="1" x14ac:dyDescent="0.3">
      <c r="A43" s="428"/>
      <c r="B43" s="409"/>
      <c r="D43" s="154"/>
      <c r="E43" s="185"/>
      <c r="G43" s="175" t="s">
        <v>142</v>
      </c>
      <c r="H43" s="195"/>
      <c r="I43" s="596">
        <f>SUM(I41:I42)</f>
        <v>299879.76</v>
      </c>
      <c r="J43" s="664"/>
      <c r="K43" s="553">
        <f>SUM(K41:K42)</f>
        <v>0</v>
      </c>
      <c r="L43" s="596">
        <f>SUM(L41:L42)</f>
        <v>299879.76</v>
      </c>
      <c r="M43" s="597"/>
      <c r="N43" s="596">
        <f>SUM(N41:N42)</f>
        <v>224879.76</v>
      </c>
      <c r="O43" s="598"/>
      <c r="P43" s="596">
        <f>SUM(P41:P42)</f>
        <v>75000</v>
      </c>
      <c r="Q43" s="599"/>
      <c r="R43" s="596">
        <f>SUM(R41:R42)</f>
        <v>299879.76</v>
      </c>
      <c r="S43" s="598"/>
      <c r="T43" s="600">
        <f>SUM(T41:T42)</f>
        <v>0</v>
      </c>
      <c r="U43" s="173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1:105" s="184" customFormat="1" ht="9.75" customHeight="1" x14ac:dyDescent="0.3">
      <c r="A44" s="430"/>
      <c r="B44" s="408"/>
      <c r="D44" s="154"/>
      <c r="E44" s="185"/>
      <c r="H44" s="186"/>
      <c r="I44" s="554"/>
      <c r="J44" s="601"/>
      <c r="K44" s="554"/>
      <c r="L44" s="554"/>
      <c r="M44" s="601"/>
      <c r="N44" s="602"/>
      <c r="O44" s="601"/>
      <c r="P44" s="603"/>
      <c r="Q44" s="586"/>
      <c r="R44" s="603"/>
      <c r="S44" s="551"/>
      <c r="T44" s="603"/>
      <c r="U44" s="100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1:105" s="184" customFormat="1" ht="9.75" customHeight="1" x14ac:dyDescent="0.3">
      <c r="A45" s="430"/>
      <c r="B45" s="408"/>
      <c r="D45" s="154"/>
      <c r="E45" s="185"/>
      <c r="H45" s="186"/>
      <c r="I45" s="554"/>
      <c r="J45" s="601"/>
      <c r="K45" s="554"/>
      <c r="L45" s="554"/>
      <c r="M45" s="601"/>
      <c r="N45" s="602"/>
      <c r="O45" s="601"/>
      <c r="P45" s="603"/>
      <c r="Q45" s="586"/>
      <c r="R45" s="603"/>
      <c r="S45" s="551"/>
      <c r="T45" s="603"/>
      <c r="U45" s="100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1:105" s="184" customFormat="1" ht="12.75" customHeight="1" x14ac:dyDescent="0.3">
      <c r="B46" s="408"/>
      <c r="D46" s="154" t="s">
        <v>201</v>
      </c>
      <c r="E46" s="185" t="s">
        <v>146</v>
      </c>
      <c r="G46" s="190" t="s">
        <v>147</v>
      </c>
      <c r="H46" s="186"/>
      <c r="I46" s="669">
        <v>50000</v>
      </c>
      <c r="J46" s="601"/>
      <c r="K46" s="552">
        <v>0</v>
      </c>
      <c r="L46" s="554">
        <f>SUM(I46:K46)</f>
        <v>50000</v>
      </c>
      <c r="M46" s="603"/>
      <c r="N46" s="602">
        <v>0</v>
      </c>
      <c r="O46" s="601"/>
      <c r="P46" s="602">
        <f>L46</f>
        <v>50000</v>
      </c>
      <c r="Q46" s="586"/>
      <c r="R46" s="625">
        <f>SUM(N46:P46)</f>
        <v>50000</v>
      </c>
      <c r="S46" s="551"/>
      <c r="T46" s="602">
        <v>0</v>
      </c>
      <c r="U46" s="100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1:105" s="184" customFormat="1" ht="12.75" customHeight="1" x14ac:dyDescent="0.3">
      <c r="A47" s="463" t="s">
        <v>318</v>
      </c>
      <c r="B47" s="408">
        <v>18601130</v>
      </c>
      <c r="D47" s="154"/>
      <c r="E47" s="185" t="s">
        <v>148</v>
      </c>
      <c r="G47" s="190" t="s">
        <v>149</v>
      </c>
      <c r="H47" s="186"/>
      <c r="I47" s="669">
        <v>400495.47</v>
      </c>
      <c r="J47" s="601"/>
      <c r="K47" s="558">
        <v>0</v>
      </c>
      <c r="L47" s="554">
        <f>I47+K47</f>
        <v>400495.47</v>
      </c>
      <c r="M47" s="601"/>
      <c r="N47" s="602">
        <f>L47</f>
        <v>400495.47</v>
      </c>
      <c r="O47" s="601"/>
      <c r="P47" s="602">
        <v>0</v>
      </c>
      <c r="Q47" s="586"/>
      <c r="R47" s="602">
        <f>SUM(N47:Q47)</f>
        <v>400495.47</v>
      </c>
      <c r="S47" s="551"/>
      <c r="T47" s="602">
        <v>0</v>
      </c>
      <c r="U47" s="100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1:105" s="184" customFormat="1" ht="12.75" customHeight="1" x14ac:dyDescent="0.3">
      <c r="A48" s="430"/>
      <c r="B48" s="408"/>
      <c r="D48" s="154"/>
      <c r="E48" s="185"/>
      <c r="G48" s="175" t="s">
        <v>150</v>
      </c>
      <c r="H48" s="186"/>
      <c r="I48" s="596">
        <f>SUM(I46:I47)</f>
        <v>450495.47</v>
      </c>
      <c r="J48" s="664"/>
      <c r="K48" s="553">
        <f>SUM(K46:K47)</f>
        <v>0</v>
      </c>
      <c r="L48" s="596">
        <f>SUM(L46:L47)</f>
        <v>450495.47</v>
      </c>
      <c r="M48" s="597"/>
      <c r="N48" s="596">
        <f>SUM(N46:N47)</f>
        <v>400495.47</v>
      </c>
      <c r="O48" s="598"/>
      <c r="P48" s="596">
        <f>SUM(P46:P47)</f>
        <v>50000</v>
      </c>
      <c r="Q48" s="599"/>
      <c r="R48" s="596">
        <f>SUM(R46:R47)</f>
        <v>450495.47</v>
      </c>
      <c r="S48" s="598"/>
      <c r="T48" s="600">
        <f>SUM(T46:T47)</f>
        <v>0</v>
      </c>
      <c r="U48" s="100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9.75" customHeight="1" x14ac:dyDescent="0.3">
      <c r="A49" s="430"/>
      <c r="B49" s="408"/>
      <c r="D49" s="154"/>
      <c r="E49" s="185"/>
      <c r="H49" s="186"/>
      <c r="I49" s="554"/>
      <c r="J49" s="601"/>
      <c r="K49" s="554"/>
      <c r="L49" s="554"/>
      <c r="M49" s="601"/>
      <c r="N49" s="602"/>
      <c r="O49" s="601"/>
      <c r="P49" s="603"/>
      <c r="Q49" s="586"/>
      <c r="R49" s="603"/>
      <c r="S49" s="551"/>
      <c r="T49" s="603"/>
      <c r="U49" s="100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9.75" customHeight="1" x14ac:dyDescent="0.3">
      <c r="A50" s="430"/>
      <c r="B50" s="408"/>
      <c r="D50" s="154"/>
      <c r="E50" s="185"/>
      <c r="H50" s="186"/>
      <c r="I50" s="554"/>
      <c r="J50" s="601"/>
      <c r="K50" s="554"/>
      <c r="L50" s="554"/>
      <c r="M50" s="610"/>
      <c r="N50" s="602"/>
      <c r="O50" s="601"/>
      <c r="P50" s="603"/>
      <c r="Q50" s="586"/>
      <c r="R50" s="603"/>
      <c r="S50" s="551"/>
      <c r="T50" s="603"/>
      <c r="U50" s="100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x14ac:dyDescent="0.3">
      <c r="D51" s="154" t="s">
        <v>202</v>
      </c>
      <c r="E51" s="207" t="s">
        <v>154</v>
      </c>
      <c r="G51" s="464" t="s">
        <v>319</v>
      </c>
      <c r="I51" s="670">
        <v>175000</v>
      </c>
      <c r="K51" s="561">
        <v>-34140.879999999997</v>
      </c>
      <c r="L51" s="626">
        <f>SUM(I51:K51)</f>
        <v>140859.12</v>
      </c>
      <c r="M51" s="588"/>
      <c r="N51" s="627">
        <v>0</v>
      </c>
      <c r="O51" s="574"/>
      <c r="P51" s="627">
        <f>L51</f>
        <v>140859.12</v>
      </c>
      <c r="Q51" s="628"/>
      <c r="R51" s="625">
        <f>SUM(N51:P51)</f>
        <v>140859.12</v>
      </c>
      <c r="S51" s="575"/>
      <c r="T51" s="627">
        <v>0</v>
      </c>
      <c r="W51" s="126"/>
    </row>
    <row r="52" spans="1:105" ht="13.5" customHeight="1" x14ac:dyDescent="0.3">
      <c r="A52" s="462" t="s">
        <v>322</v>
      </c>
      <c r="B52" s="410" t="s">
        <v>156</v>
      </c>
      <c r="D52" s="154"/>
      <c r="E52" s="207" t="s">
        <v>157</v>
      </c>
      <c r="G52" s="373" t="s">
        <v>320</v>
      </c>
      <c r="I52" s="670">
        <v>197427.86</v>
      </c>
      <c r="K52" s="560">
        <v>34140.879999999997</v>
      </c>
      <c r="L52" s="626">
        <f>SUM(I52:K52)</f>
        <v>231568.74</v>
      </c>
      <c r="M52" s="588"/>
      <c r="N52" s="566">
        <f>L52</f>
        <v>231568.74</v>
      </c>
      <c r="O52" s="629"/>
      <c r="P52" s="630">
        <v>0</v>
      </c>
      <c r="Q52" s="631"/>
      <c r="R52" s="566">
        <f>SUM(N52:Q52)</f>
        <v>231568.74</v>
      </c>
      <c r="S52" s="632"/>
      <c r="T52" s="630">
        <v>0</v>
      </c>
      <c r="U52" s="206"/>
      <c r="W52" s="126"/>
    </row>
    <row r="53" spans="1:105" x14ac:dyDescent="0.3">
      <c r="G53" s="426" t="s">
        <v>321</v>
      </c>
      <c r="I53" s="596">
        <f>SUM(I51:I52)</f>
        <v>372427.86</v>
      </c>
      <c r="J53" s="664"/>
      <c r="K53" s="553">
        <f>SUM(K51:K52)</f>
        <v>0</v>
      </c>
      <c r="L53" s="596">
        <f>SUM(L51:L52)</f>
        <v>372427.86</v>
      </c>
      <c r="M53" s="597"/>
      <c r="N53" s="596">
        <f>SUM(N51:N52)</f>
        <v>231568.74</v>
      </c>
      <c r="O53" s="598"/>
      <c r="P53" s="596">
        <f>SUM(P51:P52)</f>
        <v>140859.12</v>
      </c>
      <c r="Q53" s="599"/>
      <c r="R53" s="596">
        <f>SUM(R51:R52)</f>
        <v>372427.86</v>
      </c>
      <c r="S53" s="598"/>
      <c r="T53" s="600">
        <f>SUM(T51:T52)</f>
        <v>0</v>
      </c>
      <c r="W53" s="126"/>
    </row>
    <row r="54" spans="1:105" x14ac:dyDescent="0.3">
      <c r="A54" s="447" t="s">
        <v>305</v>
      </c>
      <c r="G54" s="132"/>
      <c r="I54" s="633"/>
      <c r="J54" s="665"/>
      <c r="K54" s="562"/>
      <c r="L54" s="633"/>
      <c r="M54" s="604"/>
      <c r="N54" s="633"/>
      <c r="O54" s="595"/>
      <c r="P54" s="633"/>
      <c r="Q54" s="586"/>
      <c r="R54" s="633"/>
      <c r="S54" s="595"/>
      <c r="T54" s="634"/>
      <c r="W54" s="126"/>
    </row>
    <row r="55" spans="1:105" s="244" customFormat="1" ht="18" customHeight="1" x14ac:dyDescent="0.3">
      <c r="B55" s="411"/>
      <c r="D55" s="154">
        <v>22840311</v>
      </c>
      <c r="E55" s="207" t="s">
        <v>160</v>
      </c>
      <c r="G55" s="246" t="s">
        <v>161</v>
      </c>
      <c r="H55" s="247"/>
      <c r="I55" s="661">
        <v>96000</v>
      </c>
      <c r="J55" s="671"/>
      <c r="K55" s="552">
        <v>0</v>
      </c>
      <c r="L55" s="566">
        <f>SUM(I55:K55)</f>
        <v>96000</v>
      </c>
      <c r="M55" s="588"/>
      <c r="N55" s="566">
        <v>0</v>
      </c>
      <c r="O55" s="635"/>
      <c r="P55" s="566">
        <f>L55</f>
        <v>96000</v>
      </c>
      <c r="Q55" s="636"/>
      <c r="R55" s="591">
        <f>SUM(N55:P55)</f>
        <v>96000</v>
      </c>
      <c r="S55" s="637"/>
      <c r="T55" s="566">
        <v>0</v>
      </c>
      <c r="U55" s="251"/>
      <c r="V55" s="252"/>
      <c r="W55" s="252"/>
      <c r="X55" s="252"/>
      <c r="Y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</row>
    <row r="56" spans="1:105" ht="13.5" customHeight="1" x14ac:dyDescent="0.3">
      <c r="A56" s="465" t="s">
        <v>323</v>
      </c>
      <c r="B56" s="409" t="s">
        <v>162</v>
      </c>
      <c r="E56" s="207" t="s">
        <v>163</v>
      </c>
      <c r="G56" s="126" t="s">
        <v>164</v>
      </c>
      <c r="H56" s="253"/>
      <c r="I56" s="566">
        <v>0</v>
      </c>
      <c r="J56" s="566"/>
      <c r="K56" s="558">
        <v>0</v>
      </c>
      <c r="L56" s="566">
        <f>SUM(I56:K56)</f>
        <v>0</v>
      </c>
      <c r="M56" s="377"/>
      <c r="N56" s="566">
        <f>L56</f>
        <v>0</v>
      </c>
      <c r="O56" s="580"/>
      <c r="P56" s="566">
        <v>0</v>
      </c>
      <c r="Q56" s="577"/>
      <c r="R56" s="566">
        <f>SUM(N56:Q56)</f>
        <v>0</v>
      </c>
      <c r="S56" s="578"/>
      <c r="T56" s="638">
        <v>0</v>
      </c>
      <c r="U56" s="206"/>
      <c r="W56" s="126"/>
      <c r="AA56" s="262"/>
    </row>
    <row r="57" spans="1:105" x14ac:dyDescent="0.3">
      <c r="A57" s="463"/>
      <c r="G57" s="132" t="s">
        <v>165</v>
      </c>
      <c r="I57" s="596">
        <f>SUM(I55:I56)</f>
        <v>96000</v>
      </c>
      <c r="J57" s="664"/>
      <c r="K57" s="553">
        <f>SUM(K55:K56)</f>
        <v>0</v>
      </c>
      <c r="L57" s="596">
        <f>SUM(L55:L56)</f>
        <v>96000</v>
      </c>
      <c r="M57" s="597"/>
      <c r="N57" s="596">
        <f>SUM(N55:N56)</f>
        <v>0</v>
      </c>
      <c r="O57" s="598"/>
      <c r="P57" s="596">
        <f>SUM(P55:P56)</f>
        <v>96000</v>
      </c>
      <c r="Q57" s="599"/>
      <c r="R57" s="596">
        <f>SUM(R55:R56)</f>
        <v>96000</v>
      </c>
      <c r="S57" s="598"/>
      <c r="T57" s="600">
        <f>SUM(T55:T56)</f>
        <v>0</v>
      </c>
      <c r="W57" s="126"/>
      <c r="AA57" s="222"/>
      <c r="AD57" s="222"/>
    </row>
    <row r="58" spans="1:105" s="241" customFormat="1" ht="9.75" customHeight="1" x14ac:dyDescent="0.3">
      <c r="A58" s="463"/>
      <c r="B58" s="408"/>
      <c r="E58" s="207"/>
      <c r="H58" s="123"/>
      <c r="I58" s="563"/>
      <c r="J58" s="574"/>
      <c r="K58" s="563"/>
      <c r="L58" s="563"/>
      <c r="M58" s="588"/>
      <c r="N58" s="627"/>
      <c r="O58" s="574"/>
      <c r="P58" s="639"/>
      <c r="Q58" s="577"/>
      <c r="R58" s="639"/>
      <c r="S58" s="575"/>
      <c r="T58" s="639"/>
      <c r="U58" s="121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x14ac:dyDescent="0.3">
      <c r="A59" s="463"/>
      <c r="B59" s="475" t="s">
        <v>309</v>
      </c>
      <c r="C59" s="475"/>
      <c r="D59" s="475"/>
      <c r="E59" s="475"/>
      <c r="F59" s="475"/>
      <c r="G59" s="132"/>
      <c r="I59" s="633"/>
      <c r="J59" s="665"/>
      <c r="K59" s="562"/>
      <c r="L59" s="633"/>
      <c r="M59" s="604"/>
      <c r="N59" s="633"/>
      <c r="O59" s="595"/>
      <c r="P59" s="633"/>
      <c r="Q59" s="586"/>
      <c r="R59" s="633"/>
      <c r="S59" s="595"/>
      <c r="T59" s="634"/>
      <c r="W59" s="126"/>
      <c r="AA59" s="222"/>
      <c r="AD59" s="222"/>
    </row>
    <row r="60" spans="1:105" s="184" customFormat="1" ht="12.75" customHeight="1" x14ac:dyDescent="0.3">
      <c r="A60" s="463">
        <v>1</v>
      </c>
      <c r="B60" s="419">
        <v>18601129</v>
      </c>
      <c r="E60" s="185" t="s">
        <v>143</v>
      </c>
      <c r="G60" s="167" t="s">
        <v>144</v>
      </c>
      <c r="H60" s="186"/>
      <c r="I60" s="669">
        <v>212588.68</v>
      </c>
      <c r="J60" s="601"/>
      <c r="K60" s="558">
        <v>0</v>
      </c>
      <c r="L60" s="554">
        <f>I60+K60</f>
        <v>212588.68</v>
      </c>
      <c r="M60" s="601"/>
      <c r="N60" s="602">
        <f>L60</f>
        <v>212588.68</v>
      </c>
      <c r="O60" s="601"/>
      <c r="P60" s="602">
        <v>0</v>
      </c>
      <c r="Q60" s="586"/>
      <c r="R60" s="625">
        <f>SUM(N60:Q60)</f>
        <v>212588.68</v>
      </c>
      <c r="S60" s="551"/>
      <c r="T60" s="602">
        <v>0</v>
      </c>
      <c r="U60" s="100"/>
      <c r="V60" s="148"/>
      <c r="W60" s="148"/>
      <c r="X60" s="148"/>
      <c r="Y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</row>
    <row r="61" spans="1:105" s="184" customFormat="1" ht="12.75" customHeight="1" x14ac:dyDescent="0.3">
      <c r="A61" s="463"/>
      <c r="B61" s="408"/>
      <c r="E61" s="185"/>
      <c r="G61" s="175" t="s">
        <v>145</v>
      </c>
      <c r="H61" s="186"/>
      <c r="I61" s="596">
        <f>SUM(I60)</f>
        <v>212588.68</v>
      </c>
      <c r="J61" s="664"/>
      <c r="K61" s="553">
        <f>SUM(K60:K60)</f>
        <v>0</v>
      </c>
      <c r="L61" s="596">
        <f>SUM(L60:L60)</f>
        <v>212588.68</v>
      </c>
      <c r="M61" s="597"/>
      <c r="N61" s="596">
        <f>SUM(N60:N60)</f>
        <v>212588.68</v>
      </c>
      <c r="O61" s="598"/>
      <c r="P61" s="596">
        <f>SUM(P60:P60)</f>
        <v>0</v>
      </c>
      <c r="Q61" s="599"/>
      <c r="R61" s="596">
        <f>SUM(R60:R60)</f>
        <v>212588.68</v>
      </c>
      <c r="S61" s="598"/>
      <c r="T61" s="600">
        <f>SUM(T60:T60)</f>
        <v>0</v>
      </c>
      <c r="U61" s="100"/>
      <c r="V61" s="148"/>
      <c r="W61" s="148"/>
      <c r="X61" s="148"/>
      <c r="Y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</row>
    <row r="62" spans="1:105" s="184" customFormat="1" ht="12.75" customHeight="1" x14ac:dyDescent="0.3">
      <c r="A62" s="463"/>
      <c r="B62" s="408"/>
      <c r="E62" s="185"/>
      <c r="G62" s="175"/>
      <c r="H62" s="186"/>
      <c r="I62" s="633"/>
      <c r="J62" s="665"/>
      <c r="K62" s="562"/>
      <c r="L62" s="633"/>
      <c r="M62" s="604"/>
      <c r="N62" s="633"/>
      <c r="O62" s="595"/>
      <c r="P62" s="633"/>
      <c r="Q62" s="586"/>
      <c r="R62" s="633"/>
      <c r="S62" s="595"/>
      <c r="T62" s="634"/>
      <c r="U62" s="100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164" customFormat="1" x14ac:dyDescent="0.3">
      <c r="A63" s="463" t="s">
        <v>323</v>
      </c>
      <c r="B63" s="408">
        <v>18601151</v>
      </c>
      <c r="E63" s="185" t="s">
        <v>151</v>
      </c>
      <c r="G63" s="164" t="s">
        <v>152</v>
      </c>
      <c r="H63" s="195"/>
      <c r="I63" s="669">
        <v>111880.23</v>
      </c>
      <c r="J63" s="601"/>
      <c r="K63" s="558">
        <v>0</v>
      </c>
      <c r="L63" s="554">
        <f>I63+K63</f>
        <v>111880.23</v>
      </c>
      <c r="M63" s="610"/>
      <c r="N63" s="602">
        <f>L63</f>
        <v>111880.23</v>
      </c>
      <c r="O63" s="601"/>
      <c r="P63" s="602">
        <v>0</v>
      </c>
      <c r="Q63" s="586"/>
      <c r="R63" s="625">
        <f>SUM(N63:Q63)</f>
        <v>111880.23</v>
      </c>
      <c r="S63" s="551"/>
      <c r="T63" s="602">
        <v>0</v>
      </c>
      <c r="U63" s="100"/>
      <c r="V63" s="148"/>
      <c r="W63" s="148"/>
      <c r="X63" s="148"/>
      <c r="Y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</row>
    <row r="64" spans="1:105" s="164" customFormat="1" x14ac:dyDescent="0.3">
      <c r="A64" s="463"/>
      <c r="B64" s="408"/>
      <c r="E64" s="185"/>
      <c r="G64" s="174" t="s">
        <v>153</v>
      </c>
      <c r="H64" s="195"/>
      <c r="I64" s="596">
        <v>111880.23</v>
      </c>
      <c r="J64" s="664"/>
      <c r="K64" s="553">
        <f>SUM(K63:K63)</f>
        <v>0</v>
      </c>
      <c r="L64" s="596">
        <f>SUM(L63:L63)</f>
        <v>111880.23</v>
      </c>
      <c r="M64" s="597"/>
      <c r="N64" s="596">
        <f>SUM(N63:N63)</f>
        <v>111880.23</v>
      </c>
      <c r="O64" s="598"/>
      <c r="P64" s="596">
        <f>SUM(P63:P63)</f>
        <v>0</v>
      </c>
      <c r="Q64" s="599"/>
      <c r="R64" s="596">
        <f>SUM(R63:R63)</f>
        <v>111880.23</v>
      </c>
      <c r="S64" s="598"/>
      <c r="T64" s="600">
        <f>SUM(T63:T63)</f>
        <v>0</v>
      </c>
      <c r="U64" s="100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184" customFormat="1" ht="12.75" customHeight="1" x14ac:dyDescent="0.3">
      <c r="A65" s="430"/>
      <c r="B65" s="408"/>
      <c r="E65" s="185"/>
      <c r="G65" s="175"/>
      <c r="H65" s="186"/>
      <c r="I65" s="633"/>
      <c r="J65" s="665"/>
      <c r="K65" s="562"/>
      <c r="L65" s="633"/>
      <c r="M65" s="604"/>
      <c r="N65" s="633"/>
      <c r="O65" s="595"/>
      <c r="P65" s="633"/>
      <c r="Q65" s="586"/>
      <c r="R65" s="633"/>
      <c r="S65" s="595"/>
      <c r="T65" s="634"/>
      <c r="U65" s="100"/>
      <c r="V65" s="148"/>
      <c r="W65" s="148"/>
      <c r="X65" s="148"/>
      <c r="Y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</row>
    <row r="66" spans="1:105" s="214" customFormat="1" ht="13.5" customHeight="1" thickBot="1" x14ac:dyDescent="0.35">
      <c r="A66" s="436"/>
      <c r="B66" s="409"/>
      <c r="E66" s="215"/>
      <c r="G66" s="214" t="s">
        <v>166</v>
      </c>
      <c r="H66" s="216"/>
      <c r="I66" s="564">
        <f>I27+I31+I35+I39+I43+I61+I48+I64+I53+I57</f>
        <v>10539561.48</v>
      </c>
      <c r="J66" s="564"/>
      <c r="K66" s="564">
        <f>K27+K31+K35+K39+K43+K61+K48+K64+K53+K57</f>
        <v>0</v>
      </c>
      <c r="L66" s="564">
        <f>L27+L31+L35+L39+L43+L61+L48+L64+L53+L57</f>
        <v>10539561.48</v>
      </c>
      <c r="M66" s="564"/>
      <c r="N66" s="564">
        <f>N27+N31+N35+N39+N43+N61+N48+N64+N53+N57</f>
        <v>6651145.8299999991</v>
      </c>
      <c r="O66" s="564"/>
      <c r="P66" s="564">
        <f>P27+P31+P35+P39+P43+P61+P48+P64+P53+P57</f>
        <v>3888415.6500000004</v>
      </c>
      <c r="Q66" s="640"/>
      <c r="R66" s="564">
        <f>R27+R31+R35+R39+R43+R61+R48+R64+R53+R57</f>
        <v>10539561.48</v>
      </c>
      <c r="S66" s="564"/>
      <c r="T66" s="564">
        <f>T27+T31+T35+T39+T43+T61+T48+T64+T53+T57</f>
        <v>0</v>
      </c>
      <c r="U66" s="221"/>
      <c r="V66" s="223"/>
      <c r="W66" s="224"/>
      <c r="X66" s="223"/>
      <c r="Y66" s="222"/>
      <c r="AA66" s="222"/>
      <c r="AB66" s="222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</row>
    <row r="67" spans="1:105" s="214" customFormat="1" ht="13.5" customHeight="1" thickBot="1" x14ac:dyDescent="0.35">
      <c r="A67" s="436"/>
      <c r="B67" s="409"/>
      <c r="E67" s="215"/>
      <c r="G67" s="214" t="s">
        <v>167</v>
      </c>
      <c r="H67" s="216"/>
      <c r="I67" s="564">
        <f>I23+I66</f>
        <v>13422074.920000002</v>
      </c>
      <c r="J67" s="564"/>
      <c r="K67" s="564">
        <f>K23+K66</f>
        <v>0</v>
      </c>
      <c r="L67" s="564">
        <f>L23+L66</f>
        <v>13422074.920000002</v>
      </c>
      <c r="M67" s="564"/>
      <c r="N67" s="564">
        <f>N23+N66</f>
        <v>9085588.8999999985</v>
      </c>
      <c r="O67" s="564"/>
      <c r="P67" s="564">
        <f>P23+P66</f>
        <v>4336486.0200000005</v>
      </c>
      <c r="Q67" s="640"/>
      <c r="R67" s="564">
        <f>R23+R66</f>
        <v>13422074.920000002</v>
      </c>
      <c r="S67" s="564"/>
      <c r="T67" s="564">
        <f>T23+T66</f>
        <v>0</v>
      </c>
      <c r="U67" s="221"/>
      <c r="V67" s="223"/>
      <c r="W67" s="224"/>
      <c r="X67" s="223"/>
      <c r="Y67" s="222"/>
      <c r="AA67" s="222"/>
      <c r="AB67" s="222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</row>
    <row r="68" spans="1:105" ht="16.5" customHeight="1" x14ac:dyDescent="0.3">
      <c r="A68" s="462" t="s">
        <v>316</v>
      </c>
      <c r="B68" s="409" t="s">
        <v>168</v>
      </c>
      <c r="C68" s="126"/>
      <c r="D68" s="126"/>
      <c r="E68" s="185" t="s">
        <v>168</v>
      </c>
      <c r="G68" s="126" t="s">
        <v>169</v>
      </c>
      <c r="H68" s="126"/>
      <c r="I68" s="568">
        <v>-550000</v>
      </c>
      <c r="J68" s="377"/>
      <c r="K68" s="565"/>
      <c r="L68" s="568">
        <f>I68+K68</f>
        <v>-550000</v>
      </c>
      <c r="M68" s="610"/>
      <c r="N68" s="556">
        <v>14834.14</v>
      </c>
      <c r="O68" s="641"/>
      <c r="P68" s="605">
        <f>-L68</f>
        <v>550000</v>
      </c>
      <c r="Q68" s="642"/>
      <c r="R68" s="568">
        <f>SUM(N68:Q68)</f>
        <v>564834.14</v>
      </c>
      <c r="S68" s="643" t="s">
        <v>11</v>
      </c>
      <c r="T68" s="568">
        <v>-350000</v>
      </c>
      <c r="U68" s="263"/>
      <c r="Z68" s="126"/>
    </row>
    <row r="69" spans="1:105" ht="10" customHeight="1" x14ac:dyDescent="0.3">
      <c r="E69" s="258"/>
      <c r="G69" s="208"/>
      <c r="H69" s="259"/>
      <c r="I69" s="568"/>
      <c r="J69" s="672"/>
      <c r="K69" s="566"/>
      <c r="L69" s="568"/>
      <c r="M69" s="644"/>
      <c r="N69" s="568"/>
      <c r="O69" s="580"/>
      <c r="P69" s="568"/>
      <c r="Q69" s="577"/>
      <c r="R69" s="630"/>
      <c r="S69" s="645"/>
      <c r="T69" s="568"/>
      <c r="U69" s="206"/>
    </row>
    <row r="70" spans="1:105" s="126" customFormat="1" ht="17.25" customHeight="1" x14ac:dyDescent="0.3">
      <c r="A70" s="462" t="s">
        <v>317</v>
      </c>
      <c r="B70" s="410" t="s">
        <v>170</v>
      </c>
      <c r="E70" s="185" t="s">
        <v>170</v>
      </c>
      <c r="F70" s="138"/>
      <c r="G70" s="126" t="s">
        <v>171</v>
      </c>
      <c r="I70" s="568">
        <v>-500000</v>
      </c>
      <c r="J70" s="377"/>
      <c r="K70" s="567">
        <f>8055+675-8730</f>
        <v>0</v>
      </c>
      <c r="L70" s="568">
        <f>SUM(I70+K70)</f>
        <v>-500000</v>
      </c>
      <c r="M70" s="377"/>
      <c r="N70" s="556">
        <v>14583472.68</v>
      </c>
      <c r="O70" s="685"/>
      <c r="P70" s="605">
        <f>-L70</f>
        <v>500000</v>
      </c>
      <c r="Q70" s="686" t="s">
        <v>10</v>
      </c>
      <c r="R70" s="568">
        <f>SUM(N70:Q70)</f>
        <v>15083472.68</v>
      </c>
      <c r="S70" s="643" t="s">
        <v>11</v>
      </c>
      <c r="T70" s="568">
        <v>-11938563</v>
      </c>
      <c r="U70" s="263"/>
      <c r="W70" s="127"/>
      <c r="AA70" s="377"/>
    </row>
    <row r="71" spans="1:105" ht="10" customHeight="1" x14ac:dyDescent="0.3">
      <c r="E71" s="185"/>
      <c r="I71" s="568"/>
      <c r="K71" s="568"/>
      <c r="L71" s="568"/>
      <c r="M71" s="646"/>
      <c r="N71" s="556"/>
      <c r="O71" s="580"/>
      <c r="P71" s="568"/>
      <c r="Q71" s="577"/>
      <c r="R71" s="568"/>
      <c r="S71" s="647"/>
      <c r="T71" s="568"/>
      <c r="U71" s="267"/>
    </row>
    <row r="72" spans="1:105" ht="13.5" customHeight="1" x14ac:dyDescent="0.25">
      <c r="A72" s="687" t="s">
        <v>323</v>
      </c>
      <c r="B72" s="409" t="s">
        <v>172</v>
      </c>
      <c r="E72" s="185" t="s">
        <v>172</v>
      </c>
      <c r="G72" s="138" t="s">
        <v>173</v>
      </c>
      <c r="I72" s="568">
        <v>-258000</v>
      </c>
      <c r="K72" s="565">
        <v>0</v>
      </c>
      <c r="L72" s="568">
        <f>I72+K72</f>
        <v>-258000</v>
      </c>
      <c r="M72" s="646"/>
      <c r="N72" s="556">
        <v>20528.95</v>
      </c>
      <c r="O72" s="641"/>
      <c r="P72" s="605">
        <f>-L72</f>
        <v>258000</v>
      </c>
      <c r="Q72" s="642"/>
      <c r="R72" s="568">
        <f>SUM(N72:Q72)</f>
        <v>278528.95</v>
      </c>
      <c r="S72" s="643" t="s">
        <v>11</v>
      </c>
      <c r="T72" s="568">
        <v>-150000</v>
      </c>
      <c r="U72" s="263"/>
    </row>
    <row r="73" spans="1:105" ht="10" customHeight="1" x14ac:dyDescent="0.3">
      <c r="B73" s="409"/>
      <c r="C73" s="126"/>
      <c r="D73" s="126"/>
      <c r="E73" s="185"/>
      <c r="G73" s="126"/>
      <c r="H73" s="126"/>
      <c r="I73" s="568"/>
      <c r="J73" s="377"/>
      <c r="K73" s="568"/>
      <c r="L73" s="568"/>
      <c r="M73" s="377"/>
      <c r="N73" s="556"/>
      <c r="O73" s="629"/>
      <c r="P73" s="568"/>
      <c r="Q73" s="631"/>
      <c r="R73" s="568"/>
      <c r="S73" s="632"/>
      <c r="T73" s="568"/>
      <c r="U73" s="268"/>
      <c r="Z73" s="126"/>
    </row>
    <row r="74" spans="1:105" s="126" customFormat="1" ht="13.5" customHeight="1" x14ac:dyDescent="0.3">
      <c r="A74" s="463">
        <v>2</v>
      </c>
      <c r="B74" s="412"/>
      <c r="E74" s="207" t="s">
        <v>174</v>
      </c>
      <c r="F74" s="138"/>
      <c r="G74" s="208" t="s">
        <v>175</v>
      </c>
      <c r="I74" s="648">
        <v>-4610484.08</v>
      </c>
      <c r="J74" s="649"/>
      <c r="K74" s="569">
        <v>0</v>
      </c>
      <c r="L74" s="648">
        <f>I74+K74</f>
        <v>-4610484.08</v>
      </c>
      <c r="M74" s="649"/>
      <c r="N74" s="569">
        <v>0</v>
      </c>
      <c r="O74" s="649"/>
      <c r="P74" s="666">
        <v>0</v>
      </c>
      <c r="Q74" s="650"/>
      <c r="R74" s="569">
        <f>SUM(N74:Q74)</f>
        <v>0</v>
      </c>
      <c r="S74" s="651"/>
      <c r="T74" s="648">
        <v>-4610484.08</v>
      </c>
      <c r="U74" s="274"/>
      <c r="W74" s="127"/>
    </row>
    <row r="75" spans="1:105" s="184" customFormat="1" ht="9.75" customHeight="1" x14ac:dyDescent="0.3">
      <c r="A75" s="430"/>
      <c r="B75" s="408"/>
      <c r="E75" s="185"/>
      <c r="H75" s="186"/>
      <c r="I75" s="554"/>
      <c r="J75" s="601"/>
      <c r="K75" s="554"/>
      <c r="L75" s="554"/>
      <c r="M75" s="601"/>
      <c r="N75" s="602"/>
      <c r="O75" s="601"/>
      <c r="P75" s="603"/>
      <c r="Q75" s="586"/>
      <c r="R75" s="603"/>
      <c r="S75" s="551"/>
      <c r="T75" s="603"/>
      <c r="U75" s="100"/>
      <c r="V75" s="148"/>
      <c r="W75" s="148"/>
      <c r="X75" s="148"/>
      <c r="Y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</row>
    <row r="76" spans="1:105" s="275" customFormat="1" ht="13.5" customHeight="1" thickBot="1" x14ac:dyDescent="0.35">
      <c r="A76" s="437"/>
      <c r="B76" s="408"/>
      <c r="E76" s="277"/>
      <c r="G76" s="214" t="s">
        <v>176</v>
      </c>
      <c r="H76" s="278"/>
      <c r="I76" s="570">
        <f>SUM(I68:I74)</f>
        <v>-5918484.0800000001</v>
      </c>
      <c r="J76" s="570"/>
      <c r="K76" s="570">
        <f>SUM(K68:K74)</f>
        <v>0</v>
      </c>
      <c r="L76" s="570">
        <f>SUM(L68:L74)</f>
        <v>-5918484.0800000001</v>
      </c>
      <c r="M76" s="570"/>
      <c r="N76" s="570">
        <f>SUM(N68:N74)</f>
        <v>14618835.77</v>
      </c>
      <c r="O76" s="570"/>
      <c r="P76" s="570">
        <f>SUM(P68:P74)</f>
        <v>1308000</v>
      </c>
      <c r="Q76" s="652"/>
      <c r="R76" s="570">
        <f>SUM(R68:R74)</f>
        <v>15926835.77</v>
      </c>
      <c r="S76" s="570"/>
      <c r="T76" s="570">
        <f>SUM(T68:T74)</f>
        <v>-17049047.079999998</v>
      </c>
      <c r="U76" s="221"/>
      <c r="V76" s="281"/>
      <c r="W76" s="282"/>
      <c r="X76" s="281"/>
      <c r="Y76" s="280"/>
      <c r="AA76" s="280"/>
      <c r="AB76" s="222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</row>
    <row r="77" spans="1:105" ht="10" customHeight="1" thickTop="1" x14ac:dyDescent="0.3">
      <c r="G77" s="132"/>
      <c r="H77" s="283"/>
      <c r="I77" s="653"/>
      <c r="J77" s="672"/>
      <c r="K77" s="566"/>
      <c r="L77" s="653"/>
      <c r="M77" s="644"/>
      <c r="N77" s="654"/>
      <c r="O77" s="580"/>
      <c r="P77" s="655"/>
      <c r="Q77" s="577"/>
      <c r="R77" s="655"/>
      <c r="S77" s="582"/>
      <c r="T77" s="655"/>
      <c r="U77" s="206"/>
    </row>
    <row r="78" spans="1:105" s="275" customFormat="1" ht="13.5" customHeight="1" thickBot="1" x14ac:dyDescent="0.35">
      <c r="A78" s="437"/>
      <c r="B78" s="408"/>
      <c r="E78" s="277"/>
      <c r="G78" s="214" t="s">
        <v>177</v>
      </c>
      <c r="H78" s="278"/>
      <c r="I78" s="570">
        <f>I67+I76</f>
        <v>7503590.8400000017</v>
      </c>
      <c r="J78" s="570"/>
      <c r="K78" s="570">
        <f>K67+K76</f>
        <v>0</v>
      </c>
      <c r="L78" s="570">
        <f>L67+L76</f>
        <v>7503590.8400000017</v>
      </c>
      <c r="M78" s="570"/>
      <c r="N78" s="570">
        <f>N67+N76</f>
        <v>23704424.669999998</v>
      </c>
      <c r="O78" s="570"/>
      <c r="P78" s="570">
        <f>P67+P76</f>
        <v>5644486.0200000005</v>
      </c>
      <c r="Q78" s="652"/>
      <c r="R78" s="570">
        <f>R67+R76</f>
        <v>29348910.690000001</v>
      </c>
      <c r="S78" s="570"/>
      <c r="T78" s="570">
        <f>T67+T76</f>
        <v>-17049047.079999998</v>
      </c>
      <c r="U78" s="221"/>
      <c r="V78" s="281"/>
      <c r="W78" s="286"/>
      <c r="X78" s="281"/>
      <c r="Y78" s="280"/>
      <c r="AA78" s="280"/>
      <c r="AB78" s="222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</row>
    <row r="79" spans="1:105" s="275" customFormat="1" ht="13.5" customHeight="1" thickTop="1" x14ac:dyDescent="0.3">
      <c r="A79" s="437"/>
      <c r="B79" s="408"/>
      <c r="E79" s="277"/>
      <c r="G79" s="214"/>
      <c r="H79" s="278"/>
      <c r="I79" s="557"/>
      <c r="J79" s="557"/>
      <c r="K79" s="557"/>
      <c r="L79" s="557"/>
      <c r="M79" s="557"/>
      <c r="N79" s="557"/>
      <c r="O79" s="557"/>
      <c r="P79" s="557"/>
      <c r="Q79" s="615"/>
      <c r="R79" s="557"/>
      <c r="S79" s="557"/>
      <c r="T79" s="557"/>
      <c r="U79" s="221"/>
      <c r="V79" s="281"/>
      <c r="W79" s="286"/>
      <c r="X79" s="281"/>
      <c r="Y79" s="280"/>
      <c r="AA79" s="688"/>
      <c r="AB79" s="222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</row>
    <row r="80" spans="1:105" s="451" customFormat="1" ht="15" hidden="1" customHeight="1" thickBot="1" x14ac:dyDescent="0.35">
      <c r="A80" s="450"/>
      <c r="B80" s="419"/>
      <c r="E80" s="452"/>
      <c r="G80" s="453" t="s">
        <v>306</v>
      </c>
      <c r="H80" s="454"/>
      <c r="I80" s="571">
        <f>I13+I17+I21+I57</f>
        <v>344092.16000000003</v>
      </c>
      <c r="J80" s="571"/>
      <c r="K80" s="571">
        <f>K13+K17+K21+K57</f>
        <v>0</v>
      </c>
      <c r="L80" s="571">
        <f>L13+L17+L21+L57</f>
        <v>344092.16000000003</v>
      </c>
      <c r="M80" s="571"/>
      <c r="N80" s="571">
        <f>N13+N17+N21+N57</f>
        <v>198092.16</v>
      </c>
      <c r="O80" s="571"/>
      <c r="P80" s="571">
        <f>P13+P17+P21+P57</f>
        <v>146000</v>
      </c>
      <c r="Q80" s="571"/>
      <c r="R80" s="571">
        <f>R13+R17+R21+R57</f>
        <v>344092.16000000003</v>
      </c>
      <c r="S80" s="571"/>
      <c r="T80" s="571">
        <f>T13+T17+T21+T57</f>
        <v>0</v>
      </c>
      <c r="U80" s="455"/>
      <c r="V80" s="456"/>
      <c r="W80" s="456"/>
      <c r="X80" s="456"/>
      <c r="Y80" s="456"/>
      <c r="AA80" s="126"/>
      <c r="AB80" s="456"/>
      <c r="AC80" s="456"/>
      <c r="AD80" s="456"/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456"/>
      <c r="AY80" s="456"/>
      <c r="AZ80" s="456"/>
      <c r="BA80" s="456"/>
      <c r="BB80" s="456"/>
      <c r="BC80" s="456"/>
      <c r="BD80" s="456"/>
      <c r="BE80" s="456"/>
      <c r="BF80" s="456"/>
      <c r="BG80" s="456"/>
      <c r="BH80" s="456"/>
      <c r="BI80" s="456"/>
      <c r="BJ80" s="456"/>
      <c r="BK80" s="456"/>
      <c r="BL80" s="456"/>
      <c r="BM80" s="456"/>
      <c r="BN80" s="456"/>
      <c r="BO80" s="456"/>
      <c r="BP80" s="456"/>
      <c r="BQ80" s="456"/>
      <c r="BR80" s="456"/>
      <c r="BS80" s="456"/>
      <c r="BT80" s="456"/>
      <c r="BU80" s="456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456"/>
      <c r="CI80" s="456"/>
      <c r="CJ80" s="456"/>
      <c r="CK80" s="456"/>
      <c r="CL80" s="456"/>
      <c r="CM80" s="456"/>
      <c r="CN80" s="456"/>
      <c r="CO80" s="456"/>
      <c r="CP80" s="456"/>
      <c r="CQ80" s="456"/>
      <c r="CR80" s="456"/>
      <c r="CS80" s="456"/>
      <c r="CT80" s="456"/>
      <c r="CU80" s="456"/>
      <c r="CV80" s="456"/>
      <c r="CW80" s="456"/>
      <c r="CX80" s="456"/>
      <c r="CY80" s="456"/>
      <c r="CZ80" s="456"/>
      <c r="DA80" s="456"/>
    </row>
    <row r="81" spans="1:105" s="275" customFormat="1" ht="13.5" customHeight="1" x14ac:dyDescent="0.3">
      <c r="A81" s="437"/>
      <c r="B81" s="408"/>
      <c r="E81" s="277"/>
      <c r="G81" s="448"/>
      <c r="H81" s="278"/>
      <c r="I81" s="557"/>
      <c r="J81" s="557"/>
      <c r="K81" s="557"/>
      <c r="L81" s="557"/>
      <c r="M81" s="557"/>
      <c r="N81" s="557"/>
      <c r="O81" s="557"/>
      <c r="P81" s="557"/>
      <c r="Q81" s="615"/>
      <c r="R81" s="557"/>
      <c r="S81" s="557"/>
      <c r="T81" s="557"/>
      <c r="U81" s="221"/>
      <c r="V81" s="281"/>
      <c r="W81" s="286"/>
      <c r="X81" s="281"/>
      <c r="Y81" s="280"/>
      <c r="AA81" s="126"/>
      <c r="AB81" s="222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</row>
    <row r="82" spans="1:105" ht="12" customHeight="1" x14ac:dyDescent="0.3">
      <c r="B82" s="408" t="s">
        <v>39</v>
      </c>
      <c r="G82" s="132"/>
      <c r="I82" s="673"/>
      <c r="K82" s="572"/>
      <c r="L82" s="572"/>
      <c r="M82" s="644"/>
      <c r="N82" s="572"/>
      <c r="O82" s="580"/>
      <c r="P82" s="572"/>
      <c r="Q82" s="577"/>
      <c r="R82" s="572"/>
      <c r="S82" s="582"/>
      <c r="T82" s="572"/>
      <c r="U82" s="206"/>
      <c r="W82" s="286"/>
    </row>
    <row r="83" spans="1:105" s="126" customFormat="1" ht="12" hidden="1" customHeight="1" x14ac:dyDescent="0.3">
      <c r="A83" s="435"/>
      <c r="B83" s="408"/>
      <c r="C83" s="138"/>
      <c r="D83" s="138"/>
      <c r="E83" s="207"/>
      <c r="F83" s="138"/>
      <c r="G83" s="132"/>
      <c r="H83" s="136"/>
      <c r="I83" s="673"/>
      <c r="J83" s="574"/>
      <c r="K83" s="572"/>
      <c r="L83" s="572">
        <f>I78+K78</f>
        <v>7503590.8400000017</v>
      </c>
      <c r="M83" s="644"/>
      <c r="N83" s="572"/>
      <c r="O83" s="580"/>
      <c r="P83" s="572"/>
      <c r="Q83" s="577"/>
      <c r="R83" s="572">
        <f>N78+P78</f>
        <v>29348910.689999998</v>
      </c>
      <c r="S83" s="582"/>
      <c r="T83" s="572"/>
      <c r="U83" s="206"/>
      <c r="W83" s="286"/>
      <c r="Z83" s="138"/>
    </row>
    <row r="84" spans="1:105" s="126" customFormat="1" ht="12.75" customHeight="1" x14ac:dyDescent="0.3">
      <c r="A84" s="438" t="s">
        <v>10</v>
      </c>
      <c r="B84" s="418" t="s">
        <v>178</v>
      </c>
      <c r="C84" s="418"/>
      <c r="D84" s="418"/>
      <c r="E84" s="418"/>
      <c r="F84" s="418"/>
      <c r="G84" s="418"/>
      <c r="H84" s="418"/>
      <c r="I84" s="567"/>
      <c r="J84" s="567"/>
      <c r="K84" s="567"/>
      <c r="L84" s="567"/>
      <c r="M84" s="567"/>
      <c r="N84" s="567"/>
      <c r="O84" s="656"/>
      <c r="P84" s="377"/>
      <c r="Q84" s="657"/>
      <c r="R84" s="377"/>
      <c r="S84" s="658"/>
      <c r="T84" s="377"/>
      <c r="U84" s="294"/>
      <c r="W84" s="127"/>
      <c r="Z84" s="138"/>
    </row>
    <row r="85" spans="1:105" s="126" customFormat="1" ht="2.15" hidden="1" customHeight="1" x14ac:dyDescent="0.3">
      <c r="A85" s="439" t="s">
        <v>12</v>
      </c>
      <c r="B85" s="408" t="s">
        <v>179</v>
      </c>
      <c r="C85" s="138"/>
      <c r="D85" s="138"/>
      <c r="E85" s="207"/>
      <c r="F85" s="138"/>
      <c r="G85" s="138"/>
      <c r="H85" s="136"/>
      <c r="I85" s="573"/>
      <c r="J85" s="574"/>
      <c r="K85" s="563"/>
      <c r="L85" s="646"/>
      <c r="M85" s="646"/>
      <c r="N85" s="656"/>
      <c r="O85" s="656"/>
      <c r="P85" s="377"/>
      <c r="Q85" s="657"/>
      <c r="R85" s="656"/>
      <c r="S85" s="658"/>
      <c r="T85" s="377"/>
      <c r="U85" s="294"/>
      <c r="W85" s="127"/>
      <c r="Z85" s="138"/>
    </row>
    <row r="86" spans="1:105" s="126" customFormat="1" ht="2.15" hidden="1" customHeight="1" x14ac:dyDescent="0.3">
      <c r="A86" s="439" t="s">
        <v>13</v>
      </c>
      <c r="B86" s="408" t="s">
        <v>180</v>
      </c>
      <c r="C86" s="138"/>
      <c r="D86" s="138"/>
      <c r="E86" s="207"/>
      <c r="F86" s="138"/>
      <c r="G86" s="138"/>
      <c r="H86" s="136"/>
      <c r="I86" s="573"/>
      <c r="J86" s="574"/>
      <c r="K86" s="563"/>
      <c r="L86" s="646"/>
      <c r="M86" s="646"/>
      <c r="N86" s="656"/>
      <c r="O86" s="656"/>
      <c r="P86" s="377"/>
      <c r="Q86" s="657"/>
      <c r="R86" s="656"/>
      <c r="S86" s="658"/>
      <c r="T86" s="377"/>
      <c r="U86" s="294"/>
      <c r="W86" s="127"/>
      <c r="Z86" s="138"/>
      <c r="AA86" s="2"/>
    </row>
    <row r="87" spans="1:105" s="126" customFormat="1" ht="2.15" hidden="1" customHeight="1" x14ac:dyDescent="0.3">
      <c r="A87" s="439" t="s">
        <v>14</v>
      </c>
      <c r="B87" s="408" t="s">
        <v>181</v>
      </c>
      <c r="C87" s="138"/>
      <c r="D87" s="138"/>
      <c r="E87" s="207"/>
      <c r="F87" s="138"/>
      <c r="G87" s="138"/>
      <c r="H87" s="136"/>
      <c r="I87" s="573"/>
      <c r="J87" s="574"/>
      <c r="K87" s="563"/>
      <c r="L87" s="646"/>
      <c r="M87" s="646"/>
      <c r="N87" s="377"/>
      <c r="O87" s="656"/>
      <c r="P87" s="377"/>
      <c r="Q87" s="657"/>
      <c r="R87" s="377"/>
      <c r="S87" s="658"/>
      <c r="T87" s="377"/>
      <c r="U87" s="294"/>
      <c r="W87" s="127"/>
      <c r="Z87" s="138"/>
      <c r="AA87" s="2"/>
    </row>
    <row r="88" spans="1:105" s="126" customFormat="1" ht="2.15" hidden="1" customHeight="1" x14ac:dyDescent="0.3">
      <c r="A88" s="439" t="s">
        <v>15</v>
      </c>
      <c r="B88" s="408" t="s">
        <v>182</v>
      </c>
      <c r="C88" s="138"/>
      <c r="D88" s="138"/>
      <c r="E88" s="207"/>
      <c r="F88" s="138"/>
      <c r="G88" s="138"/>
      <c r="H88" s="136"/>
      <c r="I88" s="573"/>
      <c r="J88" s="574"/>
      <c r="K88" s="563"/>
      <c r="L88" s="646"/>
      <c r="M88" s="646"/>
      <c r="N88" s="656"/>
      <c r="O88" s="656"/>
      <c r="P88" s="377"/>
      <c r="Q88" s="657"/>
      <c r="R88" s="656"/>
      <c r="S88" s="658"/>
      <c r="T88" s="377"/>
      <c r="U88" s="294"/>
      <c r="W88" s="127"/>
      <c r="Z88" s="138"/>
      <c r="AA88" s="2"/>
    </row>
    <row r="89" spans="1:105" s="126" customFormat="1" ht="2.15" hidden="1" customHeight="1" x14ac:dyDescent="0.3">
      <c r="A89" s="439" t="s">
        <v>16</v>
      </c>
      <c r="B89" s="408" t="s">
        <v>183</v>
      </c>
      <c r="C89" s="296"/>
      <c r="D89" s="296"/>
      <c r="E89" s="297"/>
      <c r="F89" s="296"/>
      <c r="G89" s="138"/>
      <c r="H89" s="136"/>
      <c r="I89" s="573"/>
      <c r="J89" s="574"/>
      <c r="K89" s="563"/>
      <c r="L89" s="646"/>
      <c r="M89" s="646"/>
      <c r="N89" s="377"/>
      <c r="O89" s="656"/>
      <c r="P89" s="377"/>
      <c r="Q89" s="657"/>
      <c r="R89" s="377"/>
      <c r="S89" s="658"/>
      <c r="T89" s="377"/>
      <c r="U89" s="294"/>
      <c r="W89" s="127"/>
      <c r="Z89" s="138"/>
    </row>
    <row r="90" spans="1:105" s="126" customFormat="1" ht="12.75" hidden="1" customHeight="1" x14ac:dyDescent="0.3">
      <c r="A90" s="439"/>
      <c r="B90" s="408"/>
      <c r="C90" s="296"/>
      <c r="D90" s="296"/>
      <c r="E90" s="297"/>
      <c r="F90" s="296"/>
      <c r="G90" s="138"/>
      <c r="H90" s="136"/>
      <c r="I90" s="573"/>
      <c r="J90" s="574"/>
      <c r="K90" s="563"/>
      <c r="L90" s="646"/>
      <c r="M90" s="646"/>
      <c r="N90" s="377"/>
      <c r="O90" s="656"/>
      <c r="P90" s="377"/>
      <c r="Q90" s="657"/>
      <c r="R90" s="377"/>
      <c r="S90" s="658"/>
      <c r="T90" s="377"/>
      <c r="U90" s="294"/>
      <c r="W90" s="127"/>
      <c r="Z90" s="138"/>
    </row>
    <row r="91" spans="1:105" s="126" customFormat="1" ht="12.75" customHeight="1" x14ac:dyDescent="0.3">
      <c r="A91" s="438" t="s">
        <v>11</v>
      </c>
      <c r="B91" s="413" t="s">
        <v>184</v>
      </c>
      <c r="C91" s="138"/>
      <c r="D91" s="138"/>
      <c r="E91" s="207"/>
      <c r="F91" s="138"/>
      <c r="G91" s="138"/>
      <c r="H91" s="136"/>
      <c r="I91" s="573"/>
      <c r="J91" s="574"/>
      <c r="K91" s="563"/>
      <c r="L91" s="646"/>
      <c r="M91" s="646"/>
      <c r="N91" s="377"/>
      <c r="O91" s="656"/>
      <c r="P91" s="377"/>
      <c r="Q91" s="657"/>
      <c r="R91" s="377"/>
      <c r="S91" s="658"/>
      <c r="T91" s="377"/>
      <c r="U91" s="294"/>
      <c r="W91" s="127"/>
      <c r="Y91" s="262"/>
      <c r="Z91" s="138"/>
    </row>
    <row r="92" spans="1:105" s="126" customFormat="1" hidden="1" x14ac:dyDescent="0.3">
      <c r="A92" s="435"/>
      <c r="B92" s="408"/>
      <c r="C92" s="138"/>
      <c r="D92" s="138"/>
      <c r="E92" s="207"/>
      <c r="F92" s="138"/>
      <c r="G92" s="448" t="s">
        <v>327</v>
      </c>
      <c r="H92" s="136"/>
      <c r="I92" s="573"/>
      <c r="J92" s="574"/>
      <c r="K92" s="563">
        <f>K26+K34+K52</f>
        <v>82584.549999999988</v>
      </c>
      <c r="L92" s="646"/>
      <c r="M92" s="646"/>
      <c r="N92" s="377"/>
      <c r="O92" s="656"/>
      <c r="P92" s="377"/>
      <c r="Q92" s="657"/>
      <c r="R92" s="377"/>
      <c r="S92" s="658"/>
      <c r="T92" s="377"/>
      <c r="U92" s="294"/>
      <c r="W92" s="127"/>
      <c r="Z92" s="138"/>
    </row>
    <row r="93" spans="1:105" s="126" customFormat="1" hidden="1" x14ac:dyDescent="0.3">
      <c r="A93" s="435"/>
      <c r="B93" s="408"/>
      <c r="C93" s="138"/>
      <c r="D93" s="138"/>
      <c r="E93" s="207"/>
      <c r="F93" s="138"/>
      <c r="G93" s="448">
        <v>182.3</v>
      </c>
      <c r="H93" s="136"/>
      <c r="I93" s="573">
        <f>I7+I11+I13+I17+I21</f>
        <v>2882513.4400000004</v>
      </c>
      <c r="J93" s="573"/>
      <c r="K93" s="573"/>
      <c r="L93" s="573">
        <f>L7+L11+L13+L17+L21</f>
        <v>2882513.4400000004</v>
      </c>
      <c r="M93" s="646"/>
      <c r="N93" s="377"/>
      <c r="O93" s="656"/>
      <c r="P93" s="377"/>
      <c r="Q93" s="657"/>
      <c r="R93" s="377"/>
      <c r="S93" s="658"/>
      <c r="T93" s="377"/>
      <c r="U93" s="294"/>
      <c r="W93" s="127"/>
      <c r="Z93" s="138"/>
    </row>
    <row r="94" spans="1:105" s="126" customFormat="1" hidden="1" x14ac:dyDescent="0.3">
      <c r="A94" s="435"/>
      <c r="B94" s="342"/>
      <c r="C94" s="138"/>
      <c r="D94" s="138"/>
      <c r="E94" s="207"/>
      <c r="F94" s="138"/>
      <c r="G94" s="448" t="s">
        <v>308</v>
      </c>
      <c r="H94" s="136"/>
      <c r="I94" s="573">
        <f>I66</f>
        <v>10539561.48</v>
      </c>
      <c r="J94" s="573"/>
      <c r="K94" s="573"/>
      <c r="L94" s="573">
        <f>L66</f>
        <v>10539561.48</v>
      </c>
      <c r="M94" s="573"/>
      <c r="N94" s="573"/>
      <c r="O94" s="656"/>
      <c r="P94" s="377"/>
      <c r="Q94" s="657"/>
      <c r="R94" s="377"/>
      <c r="S94" s="658"/>
      <c r="T94" s="377"/>
      <c r="U94" s="294"/>
      <c r="W94" s="127"/>
      <c r="Z94" s="138"/>
    </row>
    <row r="95" spans="1:105" s="126" customFormat="1" ht="13.5" hidden="1" thickBot="1" x14ac:dyDescent="0.35">
      <c r="A95" s="435"/>
      <c r="B95" s="408"/>
      <c r="C95" s="138"/>
      <c r="D95" s="138"/>
      <c r="E95" s="207"/>
      <c r="F95" s="138"/>
      <c r="G95" s="138"/>
      <c r="H95" s="136"/>
      <c r="I95" s="564">
        <f>SUM(I93:I94)</f>
        <v>13422074.920000002</v>
      </c>
      <c r="J95" s="564"/>
      <c r="K95" s="564">
        <f t="shared" ref="K95:L95" si="1">SUM(K93:K94)</f>
        <v>0</v>
      </c>
      <c r="L95" s="564">
        <f t="shared" si="1"/>
        <v>13422074.920000002</v>
      </c>
      <c r="M95" s="646"/>
      <c r="N95" s="377"/>
      <c r="O95" s="656"/>
      <c r="P95" s="377"/>
      <c r="Q95" s="657"/>
      <c r="R95" s="377"/>
      <c r="S95" s="658"/>
      <c r="T95" s="377"/>
      <c r="U95" s="294"/>
      <c r="W95" s="127"/>
      <c r="Z95" s="138"/>
    </row>
    <row r="96" spans="1:105" s="126" customFormat="1" x14ac:dyDescent="0.3">
      <c r="A96" s="435"/>
      <c r="B96" s="408"/>
      <c r="C96" s="138"/>
      <c r="D96" s="138"/>
      <c r="E96" s="207"/>
      <c r="F96" s="138"/>
      <c r="G96" s="138"/>
      <c r="H96" s="136"/>
      <c r="I96" s="573"/>
      <c r="J96" s="574"/>
      <c r="K96" s="563"/>
      <c r="L96" s="646"/>
      <c r="M96" s="646"/>
      <c r="N96" s="377"/>
      <c r="O96" s="656"/>
      <c r="P96" s="377"/>
      <c r="Q96" s="657"/>
      <c r="R96" s="377"/>
      <c r="S96" s="658"/>
      <c r="T96" s="377"/>
      <c r="U96" s="294"/>
      <c r="W96" s="127"/>
      <c r="Z96" s="138"/>
    </row>
    <row r="97" spans="1:26" s="126" customFormat="1" x14ac:dyDescent="0.3">
      <c r="A97" s="435"/>
      <c r="B97" s="408"/>
      <c r="C97" s="138"/>
      <c r="D97" s="138"/>
      <c r="E97" s="207"/>
      <c r="F97" s="138"/>
      <c r="G97" s="138"/>
      <c r="H97" s="136"/>
      <c r="I97" s="573"/>
      <c r="J97" s="574"/>
      <c r="K97" s="563"/>
      <c r="L97" s="646"/>
      <c r="M97" s="646"/>
      <c r="N97" s="627"/>
      <c r="O97" s="656"/>
      <c r="P97" s="377"/>
      <c r="Q97" s="657"/>
      <c r="R97" s="377"/>
      <c r="S97" s="658"/>
      <c r="T97" s="377"/>
      <c r="U97" s="294"/>
      <c r="W97" s="127"/>
      <c r="Z97" s="138"/>
    </row>
    <row r="98" spans="1:26" s="126" customFormat="1" x14ac:dyDescent="0.3">
      <c r="A98" s="435"/>
      <c r="B98" s="408"/>
      <c r="C98" s="138"/>
      <c r="D98" s="138"/>
      <c r="E98" s="207"/>
      <c r="F98" s="138"/>
      <c r="G98" s="138"/>
      <c r="H98" s="136"/>
      <c r="I98" s="573"/>
      <c r="J98" s="574"/>
      <c r="K98" s="563"/>
      <c r="L98" s="646"/>
      <c r="M98" s="646"/>
      <c r="N98" s="627"/>
      <c r="O98" s="656"/>
      <c r="P98" s="377"/>
      <c r="Q98" s="657"/>
      <c r="R98" s="377"/>
      <c r="S98" s="658"/>
      <c r="T98" s="377"/>
      <c r="U98" s="294"/>
      <c r="W98" s="127"/>
      <c r="Z98" s="138"/>
    </row>
    <row r="99" spans="1:26" s="126" customFormat="1" x14ac:dyDescent="0.3">
      <c r="A99" s="435"/>
      <c r="B99" s="408"/>
      <c r="C99" s="138"/>
      <c r="D99" s="138"/>
      <c r="E99" s="207"/>
      <c r="F99" s="138"/>
      <c r="G99" s="138"/>
      <c r="H99" s="136"/>
      <c r="I99" s="573"/>
      <c r="J99" s="574"/>
      <c r="K99" s="563"/>
      <c r="L99" s="646"/>
      <c r="M99" s="646"/>
      <c r="N99" s="627"/>
      <c r="O99" s="656"/>
      <c r="P99" s="377"/>
      <c r="Q99" s="657"/>
      <c r="R99" s="377"/>
      <c r="S99" s="658"/>
      <c r="T99" s="377"/>
      <c r="U99" s="294"/>
      <c r="W99" s="127"/>
      <c r="Z99" s="138"/>
    </row>
    <row r="100" spans="1:26" s="126" customFormat="1" x14ac:dyDescent="0.3">
      <c r="A100" s="435"/>
      <c r="B100" s="408"/>
      <c r="C100" s="138"/>
      <c r="D100" s="138"/>
      <c r="E100" s="207"/>
      <c r="F100" s="138"/>
      <c r="G100" s="138"/>
      <c r="H100" s="136"/>
      <c r="I100" s="573"/>
      <c r="J100" s="574"/>
      <c r="K100" s="563"/>
      <c r="L100" s="646"/>
      <c r="M100" s="646"/>
      <c r="N100" s="627"/>
      <c r="O100" s="656"/>
      <c r="P100" s="377"/>
      <c r="Q100" s="657"/>
      <c r="R100" s="377"/>
      <c r="S100" s="658"/>
      <c r="T100" s="377"/>
      <c r="U100" s="294"/>
      <c r="W100" s="127"/>
      <c r="Z100" s="138"/>
    </row>
    <row r="101" spans="1:26" s="126" customFormat="1" x14ac:dyDescent="0.3">
      <c r="A101" s="435"/>
      <c r="B101" s="408"/>
      <c r="C101" s="138"/>
      <c r="D101" s="138"/>
      <c r="E101" s="207"/>
      <c r="F101" s="138"/>
      <c r="G101" s="138"/>
      <c r="H101" s="136"/>
      <c r="I101" s="573"/>
      <c r="J101" s="574"/>
      <c r="K101" s="563"/>
      <c r="L101" s="646"/>
      <c r="M101" s="646"/>
      <c r="N101" s="627"/>
      <c r="O101" s="656"/>
      <c r="P101" s="377"/>
      <c r="Q101" s="657"/>
      <c r="R101" s="377"/>
      <c r="S101" s="658"/>
      <c r="T101" s="377"/>
      <c r="U101" s="294"/>
      <c r="W101" s="127"/>
      <c r="Z101" s="138"/>
    </row>
    <row r="102" spans="1:26" s="126" customFormat="1" x14ac:dyDescent="0.3">
      <c r="A102" s="435"/>
      <c r="B102" s="408"/>
      <c r="C102" s="138"/>
      <c r="D102" s="138"/>
      <c r="E102" s="207"/>
      <c r="F102" s="138"/>
      <c r="G102" s="138"/>
      <c r="H102" s="136"/>
      <c r="I102" s="573"/>
      <c r="J102" s="574"/>
      <c r="K102" s="563"/>
      <c r="L102" s="646"/>
      <c r="M102" s="646"/>
      <c r="N102" s="627"/>
      <c r="O102" s="656"/>
      <c r="P102" s="377"/>
      <c r="Q102" s="657"/>
      <c r="R102" s="377"/>
      <c r="S102" s="658"/>
      <c r="T102" s="377"/>
      <c r="U102" s="294"/>
      <c r="W102" s="127"/>
      <c r="Z102" s="138"/>
    </row>
    <row r="103" spans="1:26" s="126" customFormat="1" x14ac:dyDescent="0.3">
      <c r="A103" s="435"/>
      <c r="B103" s="408"/>
      <c r="C103" s="138"/>
      <c r="D103" s="138"/>
      <c r="E103" s="207"/>
      <c r="F103" s="138"/>
      <c r="G103" s="138"/>
      <c r="H103" s="136"/>
      <c r="I103" s="573"/>
      <c r="J103" s="574"/>
      <c r="K103" s="563"/>
      <c r="L103" s="646"/>
      <c r="M103" s="646"/>
      <c r="N103" s="627"/>
      <c r="O103" s="656"/>
      <c r="P103" s="377"/>
      <c r="Q103" s="657"/>
      <c r="R103" s="377"/>
      <c r="S103" s="658"/>
      <c r="T103" s="377"/>
      <c r="U103" s="294"/>
      <c r="W103" s="127"/>
      <c r="Z103" s="138"/>
    </row>
    <row r="104" spans="1:26" s="126" customFormat="1" x14ac:dyDescent="0.3">
      <c r="A104" s="435"/>
      <c r="B104" s="408"/>
      <c r="C104" s="138"/>
      <c r="D104" s="138"/>
      <c r="E104" s="207"/>
      <c r="F104" s="138"/>
      <c r="G104" s="138"/>
      <c r="H104" s="136"/>
      <c r="I104" s="573"/>
      <c r="J104" s="574"/>
      <c r="K104" s="563"/>
      <c r="L104" s="646"/>
      <c r="M104" s="646"/>
      <c r="N104" s="627"/>
      <c r="O104" s="656"/>
      <c r="P104" s="377"/>
      <c r="Q104" s="657"/>
      <c r="R104" s="377"/>
      <c r="S104" s="658"/>
      <c r="T104" s="377"/>
      <c r="U104" s="294"/>
      <c r="W104" s="127"/>
      <c r="Z104" s="138"/>
    </row>
    <row r="105" spans="1:26" s="126" customFormat="1" x14ac:dyDescent="0.3">
      <c r="A105" s="435"/>
      <c r="B105" s="408"/>
      <c r="C105" s="138"/>
      <c r="D105" s="138"/>
      <c r="E105" s="207"/>
      <c r="F105" s="138"/>
      <c r="G105" s="138"/>
      <c r="H105" s="136"/>
      <c r="I105" s="573"/>
      <c r="J105" s="574"/>
      <c r="K105" s="563"/>
      <c r="L105" s="646"/>
      <c r="M105" s="646"/>
      <c r="N105" s="627"/>
      <c r="O105" s="656"/>
      <c r="P105" s="377"/>
      <c r="Q105" s="657"/>
      <c r="R105" s="377"/>
      <c r="S105" s="658"/>
      <c r="T105" s="377"/>
      <c r="U105" s="294"/>
      <c r="W105" s="127"/>
      <c r="Z105" s="138"/>
    </row>
    <row r="106" spans="1:26" s="126" customFormat="1" x14ac:dyDescent="0.3">
      <c r="A106" s="435"/>
      <c r="B106" s="408"/>
      <c r="C106" s="138"/>
      <c r="D106" s="138"/>
      <c r="E106" s="207"/>
      <c r="F106" s="138"/>
      <c r="G106" s="138"/>
      <c r="H106" s="136"/>
      <c r="I106" s="573"/>
      <c r="J106" s="574"/>
      <c r="K106" s="563"/>
      <c r="L106" s="646"/>
      <c r="M106" s="646"/>
      <c r="N106" s="627"/>
      <c r="O106" s="656"/>
      <c r="P106" s="377"/>
      <c r="Q106" s="657"/>
      <c r="R106" s="377"/>
      <c r="S106" s="658"/>
      <c r="T106" s="377"/>
      <c r="U106" s="294"/>
      <c r="W106" s="127"/>
      <c r="Z106" s="138"/>
    </row>
    <row r="107" spans="1:26" s="126" customFormat="1" x14ac:dyDescent="0.3">
      <c r="A107" s="435"/>
      <c r="B107" s="408"/>
      <c r="C107" s="138"/>
      <c r="D107" s="138"/>
      <c r="E107" s="207"/>
      <c r="F107" s="138"/>
      <c r="G107" s="138"/>
      <c r="H107" s="136"/>
      <c r="I107" s="573"/>
      <c r="J107" s="574"/>
      <c r="K107" s="563"/>
      <c r="L107" s="646"/>
      <c r="M107" s="646"/>
      <c r="N107" s="627"/>
      <c r="O107" s="656"/>
      <c r="P107" s="377"/>
      <c r="Q107" s="657"/>
      <c r="R107" s="377"/>
      <c r="S107" s="658"/>
      <c r="T107" s="377"/>
      <c r="U107" s="294"/>
      <c r="W107" s="127"/>
      <c r="Z107" s="138"/>
    </row>
    <row r="108" spans="1:26" s="126" customFormat="1" x14ac:dyDescent="0.3">
      <c r="A108" s="435"/>
      <c r="B108" s="408"/>
      <c r="C108" s="138"/>
      <c r="D108" s="138"/>
      <c r="E108" s="207"/>
      <c r="F108" s="138"/>
      <c r="G108" s="138"/>
      <c r="H108" s="136"/>
      <c r="I108" s="573"/>
      <c r="J108" s="574"/>
      <c r="K108" s="563"/>
      <c r="L108" s="646"/>
      <c r="M108" s="646"/>
      <c r="N108" s="627"/>
      <c r="O108" s="656"/>
      <c r="P108" s="377"/>
      <c r="Q108" s="657"/>
      <c r="R108" s="377"/>
      <c r="S108" s="658"/>
      <c r="T108" s="377"/>
      <c r="U108" s="294"/>
      <c r="W108" s="127"/>
      <c r="Z108" s="138"/>
    </row>
    <row r="109" spans="1:26" s="126" customFormat="1" x14ac:dyDescent="0.3">
      <c r="A109" s="435"/>
      <c r="B109" s="408"/>
      <c r="C109" s="138"/>
      <c r="D109" s="138"/>
      <c r="E109" s="207"/>
      <c r="F109" s="138"/>
      <c r="G109" s="138"/>
      <c r="H109" s="136"/>
      <c r="I109" s="573"/>
      <c r="J109" s="574"/>
      <c r="K109" s="563"/>
      <c r="L109" s="646"/>
      <c r="M109" s="646"/>
      <c r="N109" s="627"/>
      <c r="O109" s="656"/>
      <c r="P109" s="377"/>
      <c r="Q109" s="657"/>
      <c r="R109" s="377"/>
      <c r="S109" s="658"/>
      <c r="T109" s="377"/>
      <c r="U109" s="294"/>
      <c r="W109" s="127"/>
      <c r="Z109" s="138"/>
    </row>
    <row r="110" spans="1:26" s="126" customFormat="1" x14ac:dyDescent="0.3">
      <c r="A110" s="435"/>
      <c r="B110" s="408"/>
      <c r="C110" s="138"/>
      <c r="D110" s="138"/>
      <c r="E110" s="207"/>
      <c r="F110" s="138"/>
      <c r="G110" s="138"/>
      <c r="H110" s="136"/>
      <c r="I110" s="573"/>
      <c r="J110" s="574"/>
      <c r="K110" s="563"/>
      <c r="L110" s="646"/>
      <c r="M110" s="646"/>
      <c r="N110" s="627"/>
      <c r="O110" s="656"/>
      <c r="P110" s="377"/>
      <c r="Q110" s="657"/>
      <c r="R110" s="377"/>
      <c r="S110" s="658"/>
      <c r="T110" s="377"/>
      <c r="U110" s="294"/>
      <c r="W110" s="127"/>
      <c r="Z110" s="138"/>
    </row>
    <row r="111" spans="1:26" s="126" customFormat="1" x14ac:dyDescent="0.3">
      <c r="A111" s="435"/>
      <c r="B111" s="408"/>
      <c r="C111" s="138"/>
      <c r="D111" s="138"/>
      <c r="E111" s="207"/>
      <c r="F111" s="138"/>
      <c r="G111" s="138"/>
      <c r="H111" s="136"/>
      <c r="I111" s="573"/>
      <c r="J111" s="574"/>
      <c r="K111" s="563"/>
      <c r="L111" s="646"/>
      <c r="M111" s="646"/>
      <c r="N111" s="627"/>
      <c r="O111" s="656"/>
      <c r="P111" s="377"/>
      <c r="Q111" s="657"/>
      <c r="R111" s="377"/>
      <c r="S111" s="658"/>
      <c r="T111" s="377"/>
      <c r="U111" s="294"/>
      <c r="W111" s="127"/>
      <c r="Z111" s="138"/>
    </row>
    <row r="112" spans="1:26" s="126" customFormat="1" x14ac:dyDescent="0.3">
      <c r="A112" s="435"/>
      <c r="B112" s="408"/>
      <c r="C112" s="138"/>
      <c r="D112" s="138"/>
      <c r="E112" s="207"/>
      <c r="F112" s="138"/>
      <c r="G112" s="138"/>
      <c r="H112" s="136"/>
      <c r="I112" s="573"/>
      <c r="J112" s="574"/>
      <c r="K112" s="563"/>
      <c r="L112" s="646"/>
      <c r="M112" s="646"/>
      <c r="N112" s="627"/>
      <c r="O112" s="656"/>
      <c r="P112" s="377"/>
      <c r="Q112" s="657"/>
      <c r="R112" s="377"/>
      <c r="S112" s="658"/>
      <c r="T112" s="377"/>
      <c r="U112" s="294"/>
      <c r="W112" s="127"/>
      <c r="Z112" s="138"/>
    </row>
    <row r="113" spans="1:26" s="126" customFormat="1" x14ac:dyDescent="0.3">
      <c r="A113" s="435"/>
      <c r="B113" s="408"/>
      <c r="C113" s="138"/>
      <c r="D113" s="138"/>
      <c r="E113" s="207"/>
      <c r="F113" s="138"/>
      <c r="G113" s="138"/>
      <c r="H113" s="136"/>
      <c r="I113" s="573"/>
      <c r="J113" s="574"/>
      <c r="K113" s="563"/>
      <c r="L113" s="646"/>
      <c r="M113" s="646"/>
      <c r="N113" s="627"/>
      <c r="O113" s="656"/>
      <c r="P113" s="377"/>
      <c r="Q113" s="657"/>
      <c r="R113" s="377"/>
      <c r="S113" s="658"/>
      <c r="T113" s="377"/>
      <c r="U113" s="294"/>
      <c r="W113" s="127"/>
      <c r="Z113" s="138"/>
    </row>
    <row r="114" spans="1:26" s="126" customFormat="1" x14ac:dyDescent="0.3">
      <c r="A114" s="435"/>
      <c r="B114" s="408"/>
      <c r="C114" s="138"/>
      <c r="D114" s="138"/>
      <c r="E114" s="207"/>
      <c r="F114" s="138"/>
      <c r="G114" s="138"/>
      <c r="H114" s="136"/>
      <c r="I114" s="573"/>
      <c r="J114" s="574"/>
      <c r="K114" s="563"/>
      <c r="L114" s="646"/>
      <c r="M114" s="646"/>
      <c r="N114" s="627"/>
      <c r="O114" s="656"/>
      <c r="P114" s="377"/>
      <c r="Q114" s="657"/>
      <c r="R114" s="377"/>
      <c r="S114" s="658"/>
      <c r="T114" s="377"/>
      <c r="U114" s="294"/>
      <c r="W114" s="127"/>
      <c r="Z114" s="138"/>
    </row>
    <row r="115" spans="1:26" s="126" customFormat="1" x14ac:dyDescent="0.3">
      <c r="A115" s="435"/>
      <c r="B115" s="408"/>
      <c r="C115" s="138"/>
      <c r="D115" s="138"/>
      <c r="E115" s="207"/>
      <c r="F115" s="138"/>
      <c r="G115" s="138"/>
      <c r="H115" s="136"/>
      <c r="I115" s="573"/>
      <c r="J115" s="574"/>
      <c r="K115" s="563"/>
      <c r="L115" s="646"/>
      <c r="M115" s="646"/>
      <c r="N115" s="627"/>
      <c r="O115" s="656"/>
      <c r="P115" s="377"/>
      <c r="Q115" s="657"/>
      <c r="R115" s="377"/>
      <c r="S115" s="658"/>
      <c r="T115" s="377"/>
      <c r="U115" s="294"/>
      <c r="W115" s="127"/>
      <c r="Z115" s="138"/>
    </row>
    <row r="116" spans="1:26" s="126" customFormat="1" x14ac:dyDescent="0.3">
      <c r="A116" s="435"/>
      <c r="B116" s="408"/>
      <c r="C116" s="138"/>
      <c r="D116" s="138"/>
      <c r="E116" s="207"/>
      <c r="F116" s="138"/>
      <c r="G116" s="138"/>
      <c r="H116" s="136"/>
      <c r="I116" s="573"/>
      <c r="J116" s="574"/>
      <c r="K116" s="563"/>
      <c r="L116" s="646"/>
      <c r="M116" s="646"/>
      <c r="N116" s="627"/>
      <c r="O116" s="656"/>
      <c r="P116" s="377"/>
      <c r="Q116" s="657"/>
      <c r="R116" s="377"/>
      <c r="S116" s="658"/>
      <c r="T116" s="377"/>
      <c r="U116" s="294"/>
      <c r="W116" s="127"/>
      <c r="Z116" s="138"/>
    </row>
    <row r="117" spans="1:26" s="126" customFormat="1" x14ac:dyDescent="0.3">
      <c r="A117" s="435"/>
      <c r="B117" s="408"/>
      <c r="C117" s="138"/>
      <c r="D117" s="138"/>
      <c r="E117" s="207"/>
      <c r="F117" s="138"/>
      <c r="G117" s="138"/>
      <c r="H117" s="136"/>
      <c r="I117" s="573"/>
      <c r="J117" s="574"/>
      <c r="K117" s="563"/>
      <c r="L117" s="646"/>
      <c r="M117" s="646"/>
      <c r="N117" s="627"/>
      <c r="O117" s="656"/>
      <c r="P117" s="377"/>
      <c r="Q117" s="657"/>
      <c r="R117" s="377"/>
      <c r="S117" s="658"/>
      <c r="T117" s="377"/>
      <c r="U117" s="294"/>
      <c r="W117" s="127"/>
      <c r="Z117" s="138"/>
    </row>
    <row r="118" spans="1:26" s="126" customFormat="1" x14ac:dyDescent="0.3">
      <c r="A118" s="435"/>
      <c r="B118" s="408"/>
      <c r="C118" s="138"/>
      <c r="D118" s="138"/>
      <c r="E118" s="207"/>
      <c r="F118" s="138"/>
      <c r="G118" s="138"/>
      <c r="H118" s="136"/>
      <c r="I118" s="573"/>
      <c r="J118" s="574"/>
      <c r="K118" s="563"/>
      <c r="L118" s="646"/>
      <c r="M118" s="646"/>
      <c r="N118" s="627"/>
      <c r="O118" s="656"/>
      <c r="P118" s="377"/>
      <c r="Q118" s="657"/>
      <c r="R118" s="377"/>
      <c r="S118" s="658"/>
      <c r="T118" s="377"/>
      <c r="U118" s="294"/>
      <c r="W118" s="127"/>
      <c r="Z118" s="138"/>
    </row>
    <row r="119" spans="1:26" s="126" customFormat="1" x14ac:dyDescent="0.3">
      <c r="A119" s="435"/>
      <c r="B119" s="408"/>
      <c r="C119" s="138"/>
      <c r="D119" s="138"/>
      <c r="E119" s="207"/>
      <c r="F119" s="138"/>
      <c r="G119" s="138"/>
      <c r="H119" s="136"/>
      <c r="I119" s="573"/>
      <c r="J119" s="574"/>
      <c r="K119" s="563"/>
      <c r="L119" s="646"/>
      <c r="M119" s="646"/>
      <c r="N119" s="627"/>
      <c r="O119" s="656"/>
      <c r="P119" s="377"/>
      <c r="Q119" s="657"/>
      <c r="R119" s="377"/>
      <c r="S119" s="658"/>
      <c r="T119" s="377"/>
      <c r="U119" s="294"/>
      <c r="W119" s="127"/>
      <c r="Z119" s="138"/>
    </row>
    <row r="120" spans="1:26" s="126" customFormat="1" x14ac:dyDescent="0.3">
      <c r="A120" s="435"/>
      <c r="B120" s="408"/>
      <c r="C120" s="138"/>
      <c r="D120" s="138"/>
      <c r="E120" s="207"/>
      <c r="F120" s="138"/>
      <c r="G120" s="138"/>
      <c r="H120" s="136"/>
      <c r="I120" s="573"/>
      <c r="J120" s="574"/>
      <c r="K120" s="563"/>
      <c r="L120" s="646"/>
      <c r="M120" s="646"/>
      <c r="N120" s="627"/>
      <c r="O120" s="656"/>
      <c r="P120" s="377"/>
      <c r="Q120" s="657"/>
      <c r="R120" s="377"/>
      <c r="S120" s="658"/>
      <c r="T120" s="377"/>
      <c r="U120" s="294"/>
      <c r="W120" s="127"/>
      <c r="Z120" s="138"/>
    </row>
    <row r="121" spans="1:26" s="126" customFormat="1" x14ac:dyDescent="0.3">
      <c r="A121" s="435"/>
      <c r="B121" s="408"/>
      <c r="C121" s="138"/>
      <c r="D121" s="138"/>
      <c r="E121" s="207"/>
      <c r="F121" s="138"/>
      <c r="G121" s="138"/>
      <c r="H121" s="136"/>
      <c r="I121" s="573"/>
      <c r="J121" s="574"/>
      <c r="K121" s="563"/>
      <c r="L121" s="646"/>
      <c r="M121" s="646"/>
      <c r="N121" s="627"/>
      <c r="O121" s="656"/>
      <c r="P121" s="377"/>
      <c r="Q121" s="657"/>
      <c r="R121" s="377"/>
      <c r="S121" s="658"/>
      <c r="T121" s="377"/>
      <c r="U121" s="294"/>
      <c r="W121" s="127"/>
      <c r="Z121" s="138"/>
    </row>
    <row r="122" spans="1:26" s="126" customFormat="1" x14ac:dyDescent="0.3">
      <c r="A122" s="435"/>
      <c r="B122" s="408"/>
      <c r="C122" s="138"/>
      <c r="D122" s="138"/>
      <c r="E122" s="207"/>
      <c r="F122" s="138"/>
      <c r="G122" s="138"/>
      <c r="H122" s="136"/>
      <c r="I122" s="573"/>
      <c r="J122" s="574"/>
      <c r="K122" s="563"/>
      <c r="L122" s="646"/>
      <c r="M122" s="646"/>
      <c r="N122" s="627"/>
      <c r="O122" s="656"/>
      <c r="P122" s="377"/>
      <c r="Q122" s="657"/>
      <c r="R122" s="377"/>
      <c r="S122" s="658"/>
      <c r="T122" s="377"/>
      <c r="U122" s="294"/>
      <c r="W122" s="127"/>
      <c r="Z122" s="138"/>
    </row>
    <row r="123" spans="1:26" s="126" customFormat="1" x14ac:dyDescent="0.3">
      <c r="A123" s="435"/>
      <c r="B123" s="408"/>
      <c r="C123" s="138"/>
      <c r="D123" s="138"/>
      <c r="E123" s="207"/>
      <c r="F123" s="138"/>
      <c r="G123" s="138"/>
      <c r="H123" s="136"/>
      <c r="I123" s="573"/>
      <c r="J123" s="574"/>
      <c r="K123" s="563"/>
      <c r="L123" s="646"/>
      <c r="M123" s="646"/>
      <c r="N123" s="627"/>
      <c r="O123" s="656"/>
      <c r="P123" s="377"/>
      <c r="Q123" s="657"/>
      <c r="R123" s="377"/>
      <c r="S123" s="658"/>
      <c r="T123" s="377"/>
      <c r="U123" s="294"/>
      <c r="W123" s="127"/>
      <c r="Z123" s="138"/>
    </row>
    <row r="124" spans="1:26" s="126" customFormat="1" x14ac:dyDescent="0.3">
      <c r="A124" s="435"/>
      <c r="B124" s="408"/>
      <c r="C124" s="138"/>
      <c r="D124" s="138"/>
      <c r="E124" s="207"/>
      <c r="F124" s="138"/>
      <c r="G124" s="138"/>
      <c r="H124" s="136"/>
      <c r="I124" s="573"/>
      <c r="J124" s="574"/>
      <c r="K124" s="563"/>
      <c r="L124" s="646"/>
      <c r="M124" s="646"/>
      <c r="N124" s="627"/>
      <c r="O124" s="656"/>
      <c r="P124" s="377"/>
      <c r="Q124" s="657"/>
      <c r="R124" s="377"/>
      <c r="S124" s="658"/>
      <c r="T124" s="377"/>
      <c r="U124" s="294"/>
      <c r="W124" s="127"/>
      <c r="Z124" s="138"/>
    </row>
    <row r="125" spans="1:26" s="126" customFormat="1" x14ac:dyDescent="0.3">
      <c r="A125" s="435"/>
      <c r="B125" s="408"/>
      <c r="C125" s="138"/>
      <c r="D125" s="138"/>
      <c r="E125" s="207"/>
      <c r="F125" s="138"/>
      <c r="G125" s="138"/>
      <c r="H125" s="136"/>
      <c r="I125" s="573"/>
      <c r="J125" s="574"/>
      <c r="K125" s="563"/>
      <c r="L125" s="646"/>
      <c r="M125" s="646"/>
      <c r="N125" s="627"/>
      <c r="O125" s="656"/>
      <c r="P125" s="377"/>
      <c r="Q125" s="657"/>
      <c r="R125" s="377"/>
      <c r="S125" s="658"/>
      <c r="T125" s="377"/>
      <c r="U125" s="294"/>
      <c r="W125" s="127"/>
      <c r="Z125" s="138"/>
    </row>
    <row r="126" spans="1:26" s="126" customFormat="1" x14ac:dyDescent="0.3">
      <c r="A126" s="435"/>
      <c r="B126" s="408"/>
      <c r="C126" s="138"/>
      <c r="D126" s="138"/>
      <c r="E126" s="207"/>
      <c r="F126" s="138"/>
      <c r="G126" s="138"/>
      <c r="H126" s="136"/>
      <c r="I126" s="573"/>
      <c r="J126" s="574"/>
      <c r="K126" s="563"/>
      <c r="L126" s="646"/>
      <c r="M126" s="646"/>
      <c r="N126" s="627"/>
      <c r="O126" s="656"/>
      <c r="P126" s="377"/>
      <c r="Q126" s="657"/>
      <c r="R126" s="377"/>
      <c r="S126" s="658"/>
      <c r="T126" s="377"/>
      <c r="U126" s="294"/>
      <c r="W126" s="127"/>
      <c r="Z126" s="138"/>
    </row>
    <row r="127" spans="1:26" s="126" customFormat="1" x14ac:dyDescent="0.3">
      <c r="A127" s="435"/>
      <c r="B127" s="408"/>
      <c r="C127" s="138"/>
      <c r="D127" s="138"/>
      <c r="E127" s="207"/>
      <c r="F127" s="138"/>
      <c r="G127" s="138"/>
      <c r="H127" s="136"/>
      <c r="I127" s="573"/>
      <c r="J127" s="574"/>
      <c r="K127" s="563"/>
      <c r="L127" s="646"/>
      <c r="M127" s="646"/>
      <c r="N127" s="627"/>
      <c r="O127" s="656"/>
      <c r="P127" s="377"/>
      <c r="Q127" s="657"/>
      <c r="R127" s="377"/>
      <c r="S127" s="658"/>
      <c r="T127" s="377"/>
      <c r="U127" s="294"/>
      <c r="W127" s="127"/>
      <c r="Z127" s="138"/>
    </row>
    <row r="128" spans="1:26" s="126" customFormat="1" x14ac:dyDescent="0.3">
      <c r="A128" s="435"/>
      <c r="B128" s="408"/>
      <c r="C128" s="138"/>
      <c r="D128" s="138"/>
      <c r="E128" s="207"/>
      <c r="F128" s="138"/>
      <c r="G128" s="138"/>
      <c r="H128" s="136"/>
      <c r="I128" s="573"/>
      <c r="J128" s="574"/>
      <c r="K128" s="563"/>
      <c r="L128" s="646"/>
      <c r="M128" s="646"/>
      <c r="N128" s="627"/>
      <c r="O128" s="656"/>
      <c r="P128" s="377"/>
      <c r="Q128" s="657"/>
      <c r="R128" s="377"/>
      <c r="S128" s="658"/>
      <c r="T128" s="377"/>
      <c r="U128" s="294"/>
      <c r="W128" s="127"/>
      <c r="Z128" s="138"/>
    </row>
    <row r="129" spans="1:26" s="126" customFormat="1" x14ac:dyDescent="0.3">
      <c r="A129" s="435"/>
      <c r="B129" s="408"/>
      <c r="C129" s="138"/>
      <c r="D129" s="138"/>
      <c r="E129" s="207"/>
      <c r="F129" s="138"/>
      <c r="G129" s="138"/>
      <c r="H129" s="136"/>
      <c r="I129" s="573"/>
      <c r="J129" s="574"/>
      <c r="K129" s="563"/>
      <c r="L129" s="646"/>
      <c r="M129" s="646"/>
      <c r="N129" s="627"/>
      <c r="O129" s="656"/>
      <c r="P129" s="377"/>
      <c r="Q129" s="657"/>
      <c r="R129" s="377"/>
      <c r="S129" s="658"/>
      <c r="T129" s="377"/>
      <c r="U129" s="294"/>
      <c r="W129" s="127"/>
      <c r="Z129" s="138"/>
    </row>
    <row r="130" spans="1:26" s="126" customFormat="1" x14ac:dyDescent="0.3">
      <c r="A130" s="435"/>
      <c r="B130" s="408"/>
      <c r="C130" s="138"/>
      <c r="D130" s="138"/>
      <c r="E130" s="207"/>
      <c r="F130" s="138"/>
      <c r="G130" s="138"/>
      <c r="H130" s="136"/>
      <c r="I130" s="573"/>
      <c r="J130" s="574"/>
      <c r="K130" s="563"/>
      <c r="L130" s="646"/>
      <c r="M130" s="646"/>
      <c r="N130" s="627"/>
      <c r="O130" s="656"/>
      <c r="P130" s="377"/>
      <c r="Q130" s="657"/>
      <c r="R130" s="377"/>
      <c r="S130" s="658"/>
      <c r="T130" s="377"/>
      <c r="U130" s="294"/>
      <c r="W130" s="127"/>
      <c r="Z130" s="138"/>
    </row>
    <row r="131" spans="1:26" s="126" customFormat="1" x14ac:dyDescent="0.3">
      <c r="A131" s="435"/>
      <c r="B131" s="408"/>
      <c r="C131" s="138"/>
      <c r="D131" s="138"/>
      <c r="E131" s="207"/>
      <c r="F131" s="138"/>
      <c r="G131" s="138"/>
      <c r="H131" s="136"/>
      <c r="I131" s="573"/>
      <c r="J131" s="574"/>
      <c r="K131" s="563"/>
      <c r="L131" s="646"/>
      <c r="M131" s="646"/>
      <c r="N131" s="627"/>
      <c r="O131" s="656"/>
      <c r="P131" s="377"/>
      <c r="Q131" s="657"/>
      <c r="R131" s="377"/>
      <c r="S131" s="658"/>
      <c r="T131" s="377"/>
      <c r="U131" s="294"/>
      <c r="W131" s="127"/>
      <c r="Z131" s="138"/>
    </row>
    <row r="132" spans="1:26" s="126" customFormat="1" x14ac:dyDescent="0.3">
      <c r="A132" s="435"/>
      <c r="B132" s="408"/>
      <c r="C132" s="138"/>
      <c r="D132" s="138"/>
      <c r="E132" s="207"/>
      <c r="F132" s="138"/>
      <c r="G132" s="138"/>
      <c r="H132" s="136"/>
      <c r="I132" s="573"/>
      <c r="J132" s="574"/>
      <c r="K132" s="563"/>
      <c r="L132" s="646"/>
      <c r="M132" s="646"/>
      <c r="N132" s="627"/>
      <c r="O132" s="656"/>
      <c r="P132" s="377"/>
      <c r="Q132" s="657"/>
      <c r="R132" s="377"/>
      <c r="S132" s="658"/>
      <c r="T132" s="377"/>
      <c r="U132" s="294"/>
      <c r="W132" s="127"/>
      <c r="Z132" s="138"/>
    </row>
    <row r="133" spans="1:26" s="126" customFormat="1" x14ac:dyDescent="0.3">
      <c r="A133" s="435"/>
      <c r="B133" s="408"/>
      <c r="C133" s="138"/>
      <c r="D133" s="138"/>
      <c r="E133" s="207"/>
      <c r="F133" s="138"/>
      <c r="G133" s="138"/>
      <c r="H133" s="136"/>
      <c r="I133" s="573"/>
      <c r="J133" s="574"/>
      <c r="K133" s="563"/>
      <c r="L133" s="646"/>
      <c r="M133" s="646"/>
      <c r="N133" s="627"/>
      <c r="O133" s="656"/>
      <c r="P133" s="377"/>
      <c r="Q133" s="657"/>
      <c r="R133" s="377"/>
      <c r="S133" s="658"/>
      <c r="T133" s="377"/>
      <c r="U133" s="294"/>
      <c r="W133" s="127"/>
      <c r="Z133" s="138"/>
    </row>
    <row r="134" spans="1:26" s="126" customFormat="1" x14ac:dyDescent="0.3">
      <c r="A134" s="435"/>
      <c r="B134" s="408"/>
      <c r="C134" s="138"/>
      <c r="D134" s="138"/>
      <c r="E134" s="207"/>
      <c r="F134" s="138"/>
      <c r="G134" s="138"/>
      <c r="H134" s="136"/>
      <c r="I134" s="573"/>
      <c r="J134" s="574"/>
      <c r="K134" s="563"/>
      <c r="L134" s="646"/>
      <c r="M134" s="646"/>
      <c r="N134" s="627"/>
      <c r="O134" s="656"/>
      <c r="P134" s="377"/>
      <c r="Q134" s="657"/>
      <c r="R134" s="377"/>
      <c r="S134" s="658"/>
      <c r="T134" s="377"/>
      <c r="U134" s="294"/>
      <c r="W134" s="127"/>
      <c r="Z134" s="138"/>
    </row>
    <row r="135" spans="1:26" s="126" customFormat="1" x14ac:dyDescent="0.3">
      <c r="A135" s="435"/>
      <c r="B135" s="408"/>
      <c r="C135" s="138"/>
      <c r="D135" s="138"/>
      <c r="E135" s="207"/>
      <c r="F135" s="138"/>
      <c r="G135" s="138"/>
      <c r="H135" s="136"/>
      <c r="I135" s="573"/>
      <c r="J135" s="574"/>
      <c r="K135" s="563"/>
      <c r="L135" s="646"/>
      <c r="M135" s="646"/>
      <c r="N135" s="627"/>
      <c r="O135" s="656"/>
      <c r="P135" s="377"/>
      <c r="Q135" s="657"/>
      <c r="R135" s="377"/>
      <c r="S135" s="658"/>
      <c r="T135" s="377"/>
      <c r="U135" s="294"/>
      <c r="W135" s="127"/>
      <c r="Z135" s="138"/>
    </row>
    <row r="136" spans="1:26" s="126" customFormat="1" x14ac:dyDescent="0.3">
      <c r="A136" s="435"/>
      <c r="B136" s="408"/>
      <c r="C136" s="138"/>
      <c r="D136" s="138"/>
      <c r="E136" s="207"/>
      <c r="F136" s="138"/>
      <c r="G136" s="138"/>
      <c r="H136" s="136"/>
      <c r="I136" s="573"/>
      <c r="J136" s="574"/>
      <c r="K136" s="563"/>
      <c r="L136" s="646"/>
      <c r="M136" s="646"/>
      <c r="N136" s="627"/>
      <c r="O136" s="656"/>
      <c r="P136" s="377"/>
      <c r="Q136" s="657"/>
      <c r="R136" s="377"/>
      <c r="S136" s="658"/>
      <c r="T136" s="377"/>
      <c r="U136" s="294"/>
      <c r="W136" s="127"/>
      <c r="Z136" s="138"/>
    </row>
    <row r="137" spans="1:26" s="126" customFormat="1" x14ac:dyDescent="0.3">
      <c r="A137" s="435"/>
      <c r="B137" s="408"/>
      <c r="C137" s="138"/>
      <c r="D137" s="138"/>
      <c r="E137" s="207"/>
      <c r="F137" s="138"/>
      <c r="G137" s="138"/>
      <c r="H137" s="136"/>
      <c r="I137" s="573"/>
      <c r="J137" s="574"/>
      <c r="K137" s="563"/>
      <c r="L137" s="646"/>
      <c r="M137" s="646"/>
      <c r="N137" s="627"/>
      <c r="O137" s="656"/>
      <c r="P137" s="377"/>
      <c r="Q137" s="657"/>
      <c r="R137" s="377"/>
      <c r="S137" s="658"/>
      <c r="T137" s="377"/>
      <c r="U137" s="294"/>
      <c r="W137" s="127"/>
      <c r="Z137" s="138"/>
    </row>
    <row r="138" spans="1:26" s="126" customFormat="1" x14ac:dyDescent="0.3">
      <c r="A138" s="435"/>
      <c r="B138" s="408"/>
      <c r="C138" s="138"/>
      <c r="D138" s="138"/>
      <c r="E138" s="207"/>
      <c r="F138" s="138"/>
      <c r="G138" s="138"/>
      <c r="H138" s="136"/>
      <c r="I138" s="573"/>
      <c r="J138" s="574"/>
      <c r="K138" s="563"/>
      <c r="L138" s="646"/>
      <c r="M138" s="646"/>
      <c r="N138" s="627"/>
      <c r="O138" s="656"/>
      <c r="P138" s="377"/>
      <c r="Q138" s="657"/>
      <c r="R138" s="377"/>
      <c r="S138" s="658"/>
      <c r="T138" s="377"/>
      <c r="U138" s="294"/>
      <c r="W138" s="127"/>
      <c r="Z138" s="138"/>
    </row>
    <row r="139" spans="1:26" s="126" customFormat="1" x14ac:dyDescent="0.3">
      <c r="A139" s="435"/>
      <c r="B139" s="408"/>
      <c r="C139" s="138"/>
      <c r="D139" s="138"/>
      <c r="E139" s="207"/>
      <c r="F139" s="138"/>
      <c r="G139" s="138"/>
      <c r="H139" s="136"/>
      <c r="I139" s="573"/>
      <c r="J139" s="574"/>
      <c r="K139" s="563"/>
      <c r="L139" s="646"/>
      <c r="M139" s="646"/>
      <c r="N139" s="627"/>
      <c r="O139" s="656"/>
      <c r="P139" s="377"/>
      <c r="Q139" s="657"/>
      <c r="R139" s="377"/>
      <c r="S139" s="658"/>
      <c r="T139" s="377"/>
      <c r="U139" s="294"/>
      <c r="W139" s="127"/>
      <c r="Z139" s="138"/>
    </row>
    <row r="140" spans="1:26" s="126" customFormat="1" x14ac:dyDescent="0.3">
      <c r="A140" s="435"/>
      <c r="B140" s="408"/>
      <c r="C140" s="138"/>
      <c r="D140" s="138"/>
      <c r="E140" s="207"/>
      <c r="F140" s="138"/>
      <c r="G140" s="138"/>
      <c r="H140" s="136"/>
      <c r="I140" s="573"/>
      <c r="J140" s="574"/>
      <c r="K140" s="563"/>
      <c r="L140" s="646"/>
      <c r="M140" s="646"/>
      <c r="N140" s="627"/>
      <c r="O140" s="656"/>
      <c r="P140" s="377"/>
      <c r="Q140" s="657"/>
      <c r="R140" s="377"/>
      <c r="S140" s="658"/>
      <c r="T140" s="377"/>
      <c r="U140" s="294"/>
      <c r="W140" s="127"/>
      <c r="Z140" s="138"/>
    </row>
    <row r="141" spans="1:26" s="126" customFormat="1" x14ac:dyDescent="0.3">
      <c r="A141" s="435"/>
      <c r="B141" s="408"/>
      <c r="C141" s="138"/>
      <c r="D141" s="138"/>
      <c r="E141" s="207"/>
      <c r="F141" s="138"/>
      <c r="G141" s="138"/>
      <c r="H141" s="136"/>
      <c r="I141" s="573"/>
      <c r="J141" s="574"/>
      <c r="K141" s="563"/>
      <c r="L141" s="646"/>
      <c r="M141" s="646"/>
      <c r="N141" s="627"/>
      <c r="O141" s="656"/>
      <c r="P141" s="377"/>
      <c r="Q141" s="657"/>
      <c r="R141" s="377"/>
      <c r="S141" s="658"/>
      <c r="T141" s="377"/>
      <c r="U141" s="294"/>
      <c r="W141" s="127"/>
      <c r="Z141" s="138"/>
    </row>
    <row r="142" spans="1:26" s="126" customFormat="1" x14ac:dyDescent="0.3">
      <c r="A142" s="435"/>
      <c r="B142" s="408"/>
      <c r="C142" s="138"/>
      <c r="D142" s="138"/>
      <c r="E142" s="207"/>
      <c r="F142" s="138"/>
      <c r="G142" s="138"/>
      <c r="H142" s="136"/>
      <c r="I142" s="573"/>
      <c r="J142" s="574"/>
      <c r="K142" s="563"/>
      <c r="L142" s="646"/>
      <c r="M142" s="646"/>
      <c r="N142" s="627"/>
      <c r="O142" s="656"/>
      <c r="P142" s="377"/>
      <c r="Q142" s="657"/>
      <c r="R142" s="377"/>
      <c r="S142" s="658"/>
      <c r="T142" s="377"/>
      <c r="U142" s="294"/>
      <c r="W142" s="127"/>
      <c r="Z142" s="138"/>
    </row>
    <row r="143" spans="1:26" s="126" customFormat="1" x14ac:dyDescent="0.3">
      <c r="A143" s="435"/>
      <c r="B143" s="408"/>
      <c r="C143" s="138"/>
      <c r="D143" s="138"/>
      <c r="E143" s="207"/>
      <c r="F143" s="138"/>
      <c r="G143" s="138"/>
      <c r="H143" s="136"/>
      <c r="I143" s="573"/>
      <c r="J143" s="574"/>
      <c r="K143" s="563"/>
      <c r="L143" s="646"/>
      <c r="M143" s="646"/>
      <c r="N143" s="627"/>
      <c r="O143" s="656"/>
      <c r="P143" s="377"/>
      <c r="Q143" s="657"/>
      <c r="R143" s="377"/>
      <c r="S143" s="658"/>
      <c r="T143" s="377"/>
      <c r="U143" s="294"/>
      <c r="W143" s="127"/>
      <c r="Z143" s="138"/>
    </row>
    <row r="144" spans="1:26" s="126" customFormat="1" x14ac:dyDescent="0.3">
      <c r="A144" s="435"/>
      <c r="B144" s="408"/>
      <c r="C144" s="138"/>
      <c r="D144" s="138"/>
      <c r="E144" s="207"/>
      <c r="F144" s="138"/>
      <c r="G144" s="138"/>
      <c r="H144" s="136"/>
      <c r="I144" s="573"/>
      <c r="J144" s="574"/>
      <c r="K144" s="563"/>
      <c r="L144" s="646"/>
      <c r="M144" s="646"/>
      <c r="N144" s="627"/>
      <c r="O144" s="656"/>
      <c r="P144" s="377"/>
      <c r="Q144" s="657"/>
      <c r="R144" s="377"/>
      <c r="S144" s="658"/>
      <c r="T144" s="377"/>
      <c r="U144" s="294"/>
      <c r="W144" s="127"/>
      <c r="Z144" s="138"/>
    </row>
    <row r="145" spans="1:26" s="126" customFormat="1" x14ac:dyDescent="0.3">
      <c r="A145" s="435"/>
      <c r="B145" s="408"/>
      <c r="C145" s="138"/>
      <c r="D145" s="138"/>
      <c r="E145" s="207"/>
      <c r="F145" s="138"/>
      <c r="G145" s="138"/>
      <c r="H145" s="136"/>
      <c r="I145" s="573"/>
      <c r="J145" s="574"/>
      <c r="K145" s="563"/>
      <c r="L145" s="646"/>
      <c r="M145" s="646"/>
      <c r="N145" s="627"/>
      <c r="O145" s="656"/>
      <c r="P145" s="377"/>
      <c r="Q145" s="657"/>
      <c r="R145" s="377"/>
      <c r="S145" s="658"/>
      <c r="T145" s="377"/>
      <c r="U145" s="294"/>
      <c r="W145" s="127"/>
      <c r="Z145" s="138"/>
    </row>
    <row r="146" spans="1:26" s="126" customFormat="1" x14ac:dyDescent="0.3">
      <c r="A146" s="435"/>
      <c r="B146" s="408"/>
      <c r="C146" s="138"/>
      <c r="D146" s="138"/>
      <c r="E146" s="207"/>
      <c r="F146" s="138"/>
      <c r="G146" s="138"/>
      <c r="H146" s="136"/>
      <c r="I146" s="573"/>
      <c r="J146" s="574"/>
      <c r="K146" s="563"/>
      <c r="L146" s="646"/>
      <c r="M146" s="646"/>
      <c r="N146" s="627"/>
      <c r="O146" s="656"/>
      <c r="P146" s="377"/>
      <c r="Q146" s="657"/>
      <c r="R146" s="377"/>
      <c r="S146" s="658"/>
      <c r="T146" s="377"/>
      <c r="U146" s="294"/>
      <c r="W146" s="127"/>
      <c r="Z146" s="138"/>
    </row>
    <row r="147" spans="1:26" s="126" customFormat="1" x14ac:dyDescent="0.3">
      <c r="A147" s="435"/>
      <c r="B147" s="408"/>
      <c r="C147" s="138"/>
      <c r="D147" s="138"/>
      <c r="E147" s="207"/>
      <c r="F147" s="138"/>
      <c r="G147" s="138"/>
      <c r="H147" s="136"/>
      <c r="I147" s="573"/>
      <c r="J147" s="574"/>
      <c r="K147" s="563"/>
      <c r="L147" s="646"/>
      <c r="M147" s="646"/>
      <c r="N147" s="627"/>
      <c r="O147" s="656"/>
      <c r="P147" s="377"/>
      <c r="Q147" s="657"/>
      <c r="R147" s="377"/>
      <c r="S147" s="658"/>
      <c r="T147" s="377"/>
      <c r="U147" s="294"/>
      <c r="W147" s="127"/>
      <c r="Z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  <ignoredErrors>
    <ignoredError sqref="B5:F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126"/>
  <sheetViews>
    <sheetView zoomScale="70" zoomScaleNormal="70" zoomScaleSheetLayoutView="80" workbookViewId="0">
      <pane xSplit="6" ySplit="3" topLeftCell="G43" activePane="bottomRight" state="frozen"/>
      <selection pane="topRight" activeCell="G1" sqref="G1"/>
      <selection pane="bottomLeft" activeCell="A4" sqref="A4"/>
      <selection pane="bottomRight" activeCell="W28" sqref="W28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470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7.83203125" style="64" customWidth="1"/>
    <col min="8" max="8" width="17.58203125" style="50" bestFit="1" customWidth="1"/>
    <col min="9" max="9" width="3.33203125" style="5" customWidth="1"/>
    <col min="10" max="10" width="16.25" style="543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16384" width="17.58203125" style="1"/>
  </cols>
  <sheetData>
    <row r="1" spans="1:20" ht="13.5" customHeight="1" x14ac:dyDescent="0.3">
      <c r="B1" s="466"/>
      <c r="C1" s="18"/>
      <c r="D1" s="17"/>
      <c r="E1" s="19"/>
      <c r="F1" s="67"/>
      <c r="G1" s="67"/>
      <c r="H1" s="48" t="s">
        <v>79</v>
      </c>
      <c r="I1" s="20"/>
      <c r="J1" s="522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0" s="19" customFormat="1" ht="13.5" customHeight="1" x14ac:dyDescent="0.3">
      <c r="A2" s="440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23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545" t="s">
        <v>88</v>
      </c>
      <c r="R2" s="15"/>
      <c r="S2" s="78" t="s">
        <v>3</v>
      </c>
    </row>
    <row r="3" spans="1:20" s="82" customFormat="1" ht="13.5" customHeight="1" thickBot="1" x14ac:dyDescent="0.35">
      <c r="A3" s="441"/>
      <c r="B3" s="472" t="s">
        <v>62</v>
      </c>
      <c r="C3" s="427" t="s">
        <v>304</v>
      </c>
      <c r="D3" s="24" t="s">
        <v>63</v>
      </c>
      <c r="E3" s="99"/>
      <c r="F3" s="96" t="s">
        <v>5</v>
      </c>
      <c r="G3" s="68"/>
      <c r="H3" s="381">
        <v>42004</v>
      </c>
      <c r="I3" s="98"/>
      <c r="J3" s="524" t="s">
        <v>18</v>
      </c>
      <c r="K3" s="381">
        <v>42094</v>
      </c>
      <c r="L3" s="382"/>
      <c r="M3" s="383">
        <f>K3</f>
        <v>42094</v>
      </c>
      <c r="N3" s="21"/>
      <c r="O3" s="81" t="s">
        <v>82</v>
      </c>
      <c r="P3" s="15"/>
      <c r="Q3" s="546" t="s">
        <v>82</v>
      </c>
      <c r="R3" s="15"/>
      <c r="S3" s="60">
        <f>K3</f>
        <v>42094</v>
      </c>
    </row>
    <row r="4" spans="1:20" s="8" customFormat="1" ht="13.5" customHeight="1" x14ac:dyDescent="0.3">
      <c r="A4" s="442"/>
      <c r="B4" s="356"/>
      <c r="C4" s="4"/>
      <c r="D4" s="13"/>
      <c r="E4" s="100"/>
      <c r="F4" s="65"/>
      <c r="G4" s="65"/>
      <c r="H4" s="16" t="s">
        <v>19</v>
      </c>
      <c r="I4" s="16"/>
      <c r="J4" s="525" t="s">
        <v>20</v>
      </c>
      <c r="K4" s="79" t="s">
        <v>84</v>
      </c>
      <c r="L4" s="51"/>
      <c r="M4" s="16" t="s">
        <v>24</v>
      </c>
      <c r="O4" s="16" t="s">
        <v>28</v>
      </c>
      <c r="Q4" s="547" t="s">
        <v>85</v>
      </c>
      <c r="S4" s="16" t="s">
        <v>78</v>
      </c>
    </row>
    <row r="5" spans="1:20" s="29" customFormat="1" ht="17.25" customHeight="1" x14ac:dyDescent="0.3">
      <c r="A5" s="443"/>
      <c r="B5" s="356"/>
      <c r="C5" s="5"/>
      <c r="D5" s="13"/>
      <c r="F5" s="66" t="s">
        <v>7</v>
      </c>
      <c r="G5" s="66"/>
      <c r="H5" s="51"/>
      <c r="I5" s="16"/>
      <c r="J5" s="526"/>
      <c r="K5" s="51"/>
      <c r="L5" s="51"/>
      <c r="M5" s="51"/>
      <c r="N5" s="8"/>
      <c r="O5" s="51"/>
      <c r="Q5" s="391"/>
      <c r="S5" s="51"/>
    </row>
    <row r="6" spans="1:20" s="29" customFormat="1" ht="7.5" customHeight="1" x14ac:dyDescent="0.3">
      <c r="A6" s="443"/>
      <c r="B6" s="356"/>
      <c r="C6" s="5"/>
      <c r="D6" s="13"/>
      <c r="F6" s="69" t="s">
        <v>0</v>
      </c>
      <c r="G6" s="69"/>
      <c r="H6" s="52"/>
      <c r="I6" s="30"/>
      <c r="J6" s="527"/>
      <c r="K6" s="52"/>
      <c r="L6" s="51"/>
      <c r="M6" s="52"/>
      <c r="N6" s="8"/>
      <c r="O6" s="52"/>
      <c r="Q6" s="393"/>
      <c r="S6" s="52"/>
    </row>
    <row r="7" spans="1:20" ht="25.5" customHeight="1" x14ac:dyDescent="0.3">
      <c r="B7" s="345"/>
      <c r="C7" s="677">
        <v>22840012</v>
      </c>
      <c r="D7" s="10">
        <v>18609572</v>
      </c>
      <c r="E7" s="1"/>
      <c r="F7" s="95" t="s">
        <v>40</v>
      </c>
      <c r="G7" s="70"/>
      <c r="H7" s="54">
        <v>609250</v>
      </c>
      <c r="I7" s="38"/>
      <c r="J7" s="528">
        <v>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0" ht="27.75" customHeight="1" x14ac:dyDescent="0.3">
      <c r="A8" s="473" t="s">
        <v>310</v>
      </c>
      <c r="B8" s="422">
        <v>18606102</v>
      </c>
      <c r="C8" s="5"/>
      <c r="D8" s="10">
        <v>18608612</v>
      </c>
      <c r="E8" s="1"/>
      <c r="F8" s="70" t="s">
        <v>50</v>
      </c>
      <c r="G8" s="70"/>
      <c r="H8" s="54">
        <v>776531.8</v>
      </c>
      <c r="I8" s="35"/>
      <c r="J8" s="529">
        <v>0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</row>
    <row r="9" spans="1:20" ht="16" customHeight="1" x14ac:dyDescent="0.3">
      <c r="B9" s="345"/>
      <c r="C9" s="5"/>
      <c r="D9" s="10"/>
      <c r="E9" s="1"/>
      <c r="F9" s="108" t="s">
        <v>31</v>
      </c>
      <c r="G9" s="108"/>
      <c r="H9" s="63">
        <v>1385781.8</v>
      </c>
      <c r="I9" s="63"/>
      <c r="J9" s="530">
        <f t="shared" ref="J9:S9" si="0">SUM(J7:J8)</f>
        <v>0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</row>
    <row r="10" spans="1:20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28"/>
      <c r="K10" s="54"/>
      <c r="L10" s="53"/>
      <c r="M10" s="54"/>
      <c r="N10" s="37"/>
      <c r="O10" s="54"/>
      <c r="P10" s="1"/>
      <c r="Q10" s="348"/>
      <c r="S10" s="54"/>
      <c r="T10" s="1"/>
    </row>
    <row r="11" spans="1:20" ht="16" customHeight="1" x14ac:dyDescent="0.3">
      <c r="A11" s="473" t="s">
        <v>311</v>
      </c>
      <c r="B11" s="343"/>
      <c r="C11" s="677">
        <v>22840022</v>
      </c>
      <c r="D11" s="10">
        <v>18609582</v>
      </c>
      <c r="E11" s="1"/>
      <c r="F11" s="70" t="s">
        <v>41</v>
      </c>
      <c r="G11" s="70"/>
      <c r="H11" s="54">
        <v>1919341.5</v>
      </c>
      <c r="I11" s="38"/>
      <c r="J11" s="528">
        <v>0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0" ht="16" customHeight="1" x14ac:dyDescent="0.3">
      <c r="A12" s="473"/>
      <c r="B12" s="422">
        <v>18607102</v>
      </c>
      <c r="C12" s="5"/>
      <c r="D12" s="10">
        <v>18608712</v>
      </c>
      <c r="E12" s="1"/>
      <c r="F12" s="70" t="s">
        <v>51</v>
      </c>
      <c r="G12" s="70"/>
      <c r="H12" s="54">
        <v>4066899.1</v>
      </c>
      <c r="I12" s="35"/>
      <c r="J12" s="528">
        <v>0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</row>
    <row r="13" spans="1:20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28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0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28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0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28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0" ht="16" customHeight="1" x14ac:dyDescent="0.3">
      <c r="B16" s="343"/>
      <c r="C16" s="5"/>
      <c r="D16" s="5"/>
      <c r="E16" s="1"/>
      <c r="F16" s="108" t="s">
        <v>32</v>
      </c>
      <c r="G16" s="108"/>
      <c r="H16" s="63">
        <v>2497241.5</v>
      </c>
      <c r="I16" s="63"/>
      <c r="J16" s="530">
        <f>SUM(J11:J14)</f>
        <v>0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</row>
    <row r="17" spans="1:20" ht="15" customHeight="1" x14ac:dyDescent="0.25">
      <c r="B17" s="343"/>
      <c r="C17" s="5"/>
      <c r="D17" s="5"/>
      <c r="E17" s="1"/>
      <c r="F17" s="70"/>
      <c r="G17" s="70"/>
      <c r="H17" s="54"/>
      <c r="I17" s="35"/>
      <c r="J17" s="528"/>
      <c r="K17" s="54"/>
      <c r="L17" s="53"/>
      <c r="M17" s="54"/>
      <c r="N17" s="37"/>
      <c r="O17" s="54"/>
      <c r="P17" s="1"/>
      <c r="Q17" s="348"/>
      <c r="S17" s="54"/>
      <c r="T17" s="1"/>
    </row>
    <row r="18" spans="1:20" ht="16" customHeight="1" x14ac:dyDescent="0.3">
      <c r="B18" s="356"/>
      <c r="C18" s="677">
        <v>22840032</v>
      </c>
      <c r="D18" s="10">
        <v>18609592</v>
      </c>
      <c r="E18" s="1"/>
      <c r="F18" s="70" t="s">
        <v>42</v>
      </c>
      <c r="G18" s="70"/>
      <c r="H18" s="54">
        <v>3300000.3299999996</v>
      </c>
      <c r="I18" s="38"/>
      <c r="J18" s="528">
        <v>-308</v>
      </c>
      <c r="K18" s="54">
        <f>SUM(H18:J18)</f>
        <v>3299692.3299999996</v>
      </c>
      <c r="L18" s="56"/>
      <c r="M18" s="54">
        <v>0</v>
      </c>
      <c r="N18" s="37"/>
      <c r="O18" s="54">
        <f>K18</f>
        <v>3299692.3299999996</v>
      </c>
      <c r="P18" s="351"/>
      <c r="Q18" s="348">
        <f>SUM(M18:O18)</f>
        <v>3299692.3299999996</v>
      </c>
      <c r="S18" s="54">
        <v>0</v>
      </c>
      <c r="T18" s="1"/>
    </row>
    <row r="19" spans="1:20" ht="16" customHeight="1" x14ac:dyDescent="0.3">
      <c r="A19" s="473" t="s">
        <v>312</v>
      </c>
      <c r="B19" s="422">
        <v>18602102</v>
      </c>
      <c r="C19" s="5"/>
      <c r="D19" s="10">
        <v>18608212</v>
      </c>
      <c r="E19" s="1"/>
      <c r="F19" s="64" t="s">
        <v>53</v>
      </c>
      <c r="H19" s="54">
        <v>1460172.9</v>
      </c>
      <c r="I19" s="2"/>
      <c r="J19" s="528">
        <v>308</v>
      </c>
      <c r="K19" s="54">
        <f>SUM(H19:J19)</f>
        <v>1460480.9</v>
      </c>
      <c r="L19" s="53"/>
      <c r="M19" s="54">
        <f>K19</f>
        <v>1460480.9</v>
      </c>
      <c r="N19" s="7"/>
      <c r="O19" s="54">
        <v>0</v>
      </c>
      <c r="P19" s="19"/>
      <c r="Q19" s="348">
        <f>SUM(M19:O19)</f>
        <v>1460480.9</v>
      </c>
      <c r="S19" s="54">
        <v>0</v>
      </c>
      <c r="T19" s="1"/>
    </row>
    <row r="20" spans="1:2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28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20" ht="16" customHeight="1" x14ac:dyDescent="0.3">
      <c r="B21" s="356"/>
      <c r="C21" s="5"/>
      <c r="D21" s="13"/>
      <c r="E21" s="1"/>
      <c r="F21" s="109" t="s">
        <v>60</v>
      </c>
      <c r="G21" s="108"/>
      <c r="H21" s="63">
        <v>3958622.4799999995</v>
      </c>
      <c r="I21" s="63"/>
      <c r="J21" s="530">
        <f t="shared" ref="J21:S21" si="1">SUM(J18:J20)</f>
        <v>0</v>
      </c>
      <c r="K21" s="63">
        <f>SUM(K18:K20)</f>
        <v>3958622.4799999995</v>
      </c>
      <c r="L21" s="63"/>
      <c r="M21" s="63">
        <f t="shared" si="1"/>
        <v>658930.14999999991</v>
      </c>
      <c r="N21" s="63"/>
      <c r="O21" s="63">
        <f t="shared" si="1"/>
        <v>3299692.3299999996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</row>
    <row r="22" spans="1:20" ht="15" customHeight="1" x14ac:dyDescent="0.25">
      <c r="B22" s="356"/>
      <c r="C22" s="5"/>
      <c r="D22" s="13"/>
      <c r="E22" s="1"/>
      <c r="H22" s="55"/>
      <c r="I22" s="2"/>
      <c r="J22" s="531"/>
      <c r="K22" s="55"/>
      <c r="L22" s="62"/>
      <c r="M22" s="55"/>
      <c r="N22" s="7"/>
      <c r="O22" s="55"/>
      <c r="P22" s="1"/>
      <c r="Q22" s="395"/>
      <c r="S22" s="55"/>
      <c r="T22" s="1"/>
    </row>
    <row r="23" spans="1:20" ht="16" customHeight="1" x14ac:dyDescent="0.3">
      <c r="B23" s="343"/>
      <c r="C23" s="677">
        <v>22840042</v>
      </c>
      <c r="D23" s="10">
        <v>18609602</v>
      </c>
      <c r="E23" s="1"/>
      <c r="F23" s="70" t="s">
        <v>43</v>
      </c>
      <c r="G23" s="70"/>
      <c r="H23" s="53">
        <v>238999.97</v>
      </c>
      <c r="I23" s="32"/>
      <c r="J23" s="528">
        <v>-2203.1</v>
      </c>
      <c r="K23" s="53">
        <f>SUM(H23:J23)</f>
        <v>236796.87</v>
      </c>
      <c r="L23" s="56"/>
      <c r="M23" s="53">
        <v>0</v>
      </c>
      <c r="N23" s="37"/>
      <c r="O23" s="53">
        <f>K23</f>
        <v>236796.87</v>
      </c>
      <c r="P23" s="351"/>
      <c r="Q23" s="348">
        <f>SUM(M23:O23)</f>
        <v>236796.87</v>
      </c>
      <c r="R23" s="7"/>
      <c r="S23" s="53">
        <v>0</v>
      </c>
      <c r="T23" s="1"/>
    </row>
    <row r="24" spans="1:20" ht="16" customHeight="1" x14ac:dyDescent="0.3">
      <c r="A24" s="473" t="s">
        <v>296</v>
      </c>
      <c r="B24" s="422">
        <v>18603102</v>
      </c>
      <c r="C24" s="5"/>
      <c r="D24" s="10">
        <v>18608312</v>
      </c>
      <c r="E24" s="1"/>
      <c r="F24" s="64" t="s">
        <v>61</v>
      </c>
      <c r="H24" s="75">
        <v>3946841.93</v>
      </c>
      <c r="I24" s="2"/>
      <c r="J24" s="529">
        <v>2203.1</v>
      </c>
      <c r="K24" s="75">
        <f>SUM(H24:J24)</f>
        <v>3949045.0300000003</v>
      </c>
      <c r="L24" s="53"/>
      <c r="M24" s="75">
        <f>K24</f>
        <v>3949045.0300000003</v>
      </c>
      <c r="N24" s="7"/>
      <c r="O24" s="75">
        <v>0</v>
      </c>
      <c r="P24" s="1"/>
      <c r="Q24" s="348">
        <f>SUM(M24:O24)</f>
        <v>3949045.0300000003</v>
      </c>
      <c r="S24" s="75">
        <v>0</v>
      </c>
      <c r="T24" s="1"/>
    </row>
    <row r="25" spans="1:20" ht="16" customHeight="1" x14ac:dyDescent="0.3">
      <c r="B25" s="356"/>
      <c r="C25" s="5"/>
      <c r="D25" s="13"/>
      <c r="E25" s="1"/>
      <c r="F25" s="109" t="s">
        <v>33</v>
      </c>
      <c r="G25" s="67"/>
      <c r="H25" s="63">
        <v>4185841.9000000004</v>
      </c>
      <c r="I25" s="111"/>
      <c r="J25" s="532">
        <f>SUM(J23:J24)</f>
        <v>0</v>
      </c>
      <c r="K25" s="63">
        <f>SUM(K23:K24)</f>
        <v>4185841.9000000004</v>
      </c>
      <c r="L25" s="63"/>
      <c r="M25" s="63">
        <f>SUM(M23:M24)</f>
        <v>3949045.0300000003</v>
      </c>
      <c r="N25" s="112"/>
      <c r="O25" s="63">
        <f>SUM(O23:O24)</f>
        <v>236796.87</v>
      </c>
      <c r="P25" s="63"/>
      <c r="Q25" s="362">
        <f>SUM(Q23:Q24)</f>
        <v>4185841.9000000004</v>
      </c>
      <c r="R25" s="113"/>
      <c r="S25" s="63">
        <f>SUM(S23:S24)</f>
        <v>0</v>
      </c>
      <c r="T25" s="1"/>
    </row>
    <row r="26" spans="1:20" ht="15" customHeight="1" x14ac:dyDescent="0.25">
      <c r="B26" s="356"/>
      <c r="C26" s="5"/>
      <c r="D26" s="13"/>
      <c r="E26" s="1"/>
      <c r="F26" s="95"/>
      <c r="H26" s="53"/>
      <c r="I26" s="2"/>
      <c r="J26" s="529"/>
      <c r="K26" s="53"/>
      <c r="L26" s="62"/>
      <c r="M26" s="53"/>
      <c r="N26" s="7"/>
      <c r="O26" s="53"/>
      <c r="P26" s="1"/>
      <c r="Q26" s="352"/>
      <c r="S26" s="53"/>
      <c r="T26" s="1"/>
    </row>
    <row r="27" spans="1:20" s="346" customFormat="1" ht="20.25" customHeight="1" x14ac:dyDescent="0.3">
      <c r="A27" s="384"/>
      <c r="B27" s="356"/>
      <c r="C27" s="678">
        <v>22840332</v>
      </c>
      <c r="D27" s="345">
        <v>18609422</v>
      </c>
      <c r="F27" s="347" t="s">
        <v>243</v>
      </c>
      <c r="G27" s="357"/>
      <c r="H27" s="352">
        <v>22239450.449999999</v>
      </c>
      <c r="I27" s="358"/>
      <c r="J27" s="529">
        <v>-183244.06</v>
      </c>
      <c r="K27" s="352">
        <f>SUM(H27:J27)</f>
        <v>22056206.390000001</v>
      </c>
      <c r="L27" s="359"/>
      <c r="M27" s="352">
        <v>0</v>
      </c>
      <c r="N27" s="355"/>
      <c r="O27" s="348">
        <f t="shared" ref="O27" si="2">K27</f>
        <v>22056206.390000001</v>
      </c>
      <c r="P27" s="351"/>
      <c r="Q27" s="348">
        <f t="shared" ref="Q27:Q30" si="3">SUM(M27:O27)</f>
        <v>22056206.390000001</v>
      </c>
      <c r="S27" s="352">
        <v>0</v>
      </c>
    </row>
    <row r="28" spans="1:20" s="346" customFormat="1" ht="16" customHeight="1" x14ac:dyDescent="0.3">
      <c r="A28" s="473" t="s">
        <v>0</v>
      </c>
      <c r="B28" s="421">
        <v>18606302</v>
      </c>
      <c r="C28" s="344"/>
      <c r="D28" s="356">
        <v>18609432</v>
      </c>
      <c r="F28" s="347" t="s">
        <v>242</v>
      </c>
      <c r="G28" s="357"/>
      <c r="H28" s="352">
        <v>4704013.1000000006</v>
      </c>
      <c r="I28" s="358"/>
      <c r="J28" s="529">
        <f>508785.97+885.48-326427.39</f>
        <v>183244.05999999994</v>
      </c>
      <c r="K28" s="352">
        <f t="shared" ref="K28:K30" si="4">SUM(H28:J28)</f>
        <v>4887257.16</v>
      </c>
      <c r="L28" s="384"/>
      <c r="M28" s="352">
        <f>K28</f>
        <v>4887257.16</v>
      </c>
      <c r="N28" s="355"/>
      <c r="O28" s="348">
        <v>0</v>
      </c>
      <c r="Q28" s="348">
        <f t="shared" si="3"/>
        <v>4887257.16</v>
      </c>
      <c r="S28" s="352"/>
    </row>
    <row r="29" spans="1:2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28"/>
      <c r="K29" s="352">
        <f t="shared" si="4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3"/>
        <v>2651381.7400000002</v>
      </c>
      <c r="S29" s="348">
        <v>0</v>
      </c>
    </row>
    <row r="30" spans="1:20" s="355" customFormat="1" ht="16" customHeight="1" x14ac:dyDescent="0.3">
      <c r="A30" s="444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29">
        <v>0</v>
      </c>
      <c r="K30" s="352">
        <f t="shared" si="4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3"/>
        <v>12405154.710000001</v>
      </c>
      <c r="S30" s="352">
        <v>0</v>
      </c>
      <c r="T30" s="346"/>
    </row>
    <row r="31" spans="1:2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v>42000000</v>
      </c>
      <c r="I31" s="362"/>
      <c r="J31" s="532">
        <f>SUM(J27:J30)</f>
        <v>-5.8207660913467407E-11</v>
      </c>
      <c r="K31" s="362">
        <f>SUM(K27:K30)</f>
        <v>42000000</v>
      </c>
      <c r="L31" s="362"/>
      <c r="M31" s="362">
        <f>SUM(M27:M30)</f>
        <v>19943793.609999999</v>
      </c>
      <c r="N31" s="362"/>
      <c r="O31" s="362">
        <f>SUM(O27:O30)</f>
        <v>22056206.390000001</v>
      </c>
      <c r="P31" s="363"/>
      <c r="Q31" s="362">
        <f>SUM(Q27:Q30)</f>
        <v>42000000</v>
      </c>
      <c r="R31" s="363"/>
      <c r="S31" s="362">
        <f>SUM(S29:S29)</f>
        <v>0</v>
      </c>
    </row>
    <row r="32" spans="1:2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28"/>
      <c r="K32" s="54"/>
      <c r="L32" s="53"/>
      <c r="M32" s="54"/>
      <c r="N32" s="37"/>
      <c r="O32" s="54"/>
      <c r="P32" s="1"/>
      <c r="Q32" s="348"/>
      <c r="S32" s="54"/>
      <c r="T32" s="1"/>
    </row>
    <row r="33" spans="1:20" s="7" customFormat="1" ht="16" customHeight="1" x14ac:dyDescent="0.3">
      <c r="A33" s="445"/>
      <c r="B33" s="345"/>
      <c r="C33" s="679">
        <v>22840062</v>
      </c>
      <c r="D33" s="10">
        <v>18609622</v>
      </c>
      <c r="E33" s="1"/>
      <c r="F33" s="70" t="s">
        <v>45</v>
      </c>
      <c r="G33" s="70"/>
      <c r="H33" s="53">
        <v>1300000</v>
      </c>
      <c r="I33" s="35"/>
      <c r="J33" s="528">
        <v>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0" s="7" customFormat="1" ht="16" customHeight="1" x14ac:dyDescent="0.3">
      <c r="A34" s="474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29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0" s="7" customFormat="1" ht="16" customHeight="1" x14ac:dyDescent="0.3">
      <c r="A35" s="445"/>
      <c r="B35" s="345"/>
      <c r="C35" s="4"/>
      <c r="D35" s="10"/>
      <c r="F35" s="110" t="s">
        <v>34</v>
      </c>
      <c r="G35" s="110"/>
      <c r="H35" s="63">
        <v>1300000</v>
      </c>
      <c r="I35" s="111"/>
      <c r="J35" s="532">
        <f>SUM(J33:J34)</f>
        <v>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0" s="7" customFormat="1" ht="15" customHeight="1" x14ac:dyDescent="0.3">
      <c r="A36" s="445"/>
      <c r="B36" s="345"/>
      <c r="C36" s="4"/>
      <c r="D36" s="10"/>
      <c r="F36" s="110"/>
      <c r="G36" s="110"/>
      <c r="H36" s="57"/>
      <c r="I36" s="40"/>
      <c r="J36" s="533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0" ht="18" customHeight="1" x14ac:dyDescent="0.3">
      <c r="B37" s="345"/>
      <c r="C37" s="677">
        <v>22840082</v>
      </c>
      <c r="D37" s="10">
        <v>18609642</v>
      </c>
      <c r="E37" s="1"/>
      <c r="F37" s="70" t="s">
        <v>46</v>
      </c>
      <c r="G37" s="70"/>
      <c r="H37" s="54">
        <v>2500000</v>
      </c>
      <c r="I37" s="31"/>
      <c r="J37" s="528">
        <v>-54776.69</v>
      </c>
      <c r="K37" s="54">
        <f>SUM(H37:J37)-1</f>
        <v>2445222.31</v>
      </c>
      <c r="L37" s="53"/>
      <c r="M37" s="53">
        <v>0</v>
      </c>
      <c r="N37" s="33"/>
      <c r="O37" s="53">
        <f>K37</f>
        <v>2445222.31</v>
      </c>
      <c r="P37" s="354"/>
      <c r="Q37" s="352">
        <f>SUM(M37:O37)</f>
        <v>2445222.31</v>
      </c>
      <c r="S37" s="53">
        <v>0</v>
      </c>
      <c r="T37" s="1"/>
    </row>
    <row r="38" spans="1:20" ht="16" customHeight="1" x14ac:dyDescent="0.3">
      <c r="A38" s="473" t="s">
        <v>315</v>
      </c>
      <c r="B38" s="421">
        <v>18601102</v>
      </c>
      <c r="C38" s="5"/>
      <c r="D38" s="13">
        <v>18608112</v>
      </c>
      <c r="E38" s="1"/>
      <c r="F38" s="70" t="s">
        <v>56</v>
      </c>
      <c r="G38" s="70"/>
      <c r="H38" s="54">
        <v>3896458.4299999997</v>
      </c>
      <c r="I38" s="35"/>
      <c r="J38" s="528">
        <v>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</row>
    <row r="39" spans="1:20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28">
        <v>54776.69</v>
      </c>
      <c r="K39" s="54">
        <f t="shared" si="5"/>
        <v>34881722.379999995</v>
      </c>
      <c r="L39" s="53"/>
      <c r="M39" s="54">
        <f>K39</f>
        <v>34881722.379999995</v>
      </c>
      <c r="N39" s="7"/>
      <c r="O39" s="54">
        <v>0</v>
      </c>
      <c r="P39" s="1"/>
      <c r="Q39" s="352">
        <f>SUM(M39:O39)</f>
        <v>34881722.379999995</v>
      </c>
      <c r="S39" s="54">
        <v>0</v>
      </c>
      <c r="T39" s="1"/>
    </row>
    <row r="40" spans="1:20" ht="16" customHeight="1" x14ac:dyDescent="0.3">
      <c r="B40" s="356"/>
      <c r="C40" s="5"/>
      <c r="D40" s="13"/>
      <c r="E40" s="1"/>
      <c r="F40" s="108" t="s">
        <v>35</v>
      </c>
      <c r="G40" s="108"/>
      <c r="H40" s="63">
        <v>41223404.119999997</v>
      </c>
      <c r="I40" s="111"/>
      <c r="J40" s="532">
        <f>SUM(J37:J39)</f>
        <v>0</v>
      </c>
      <c r="K40" s="63">
        <f>SUM(K37:K39)</f>
        <v>41223403.119999997</v>
      </c>
      <c r="L40" s="63"/>
      <c r="M40" s="63">
        <f>SUM(M37:M39)</f>
        <v>38778180.809999995</v>
      </c>
      <c r="N40" s="112"/>
      <c r="O40" s="63">
        <f>SUM(O37:O39)</f>
        <v>2445222.31</v>
      </c>
      <c r="P40" s="113"/>
      <c r="Q40" s="362">
        <f>SUM(Q37:Q39)</f>
        <v>41223403.119999997</v>
      </c>
      <c r="R40" s="113"/>
      <c r="S40" s="63">
        <f>SUM(S37:S39)</f>
        <v>0</v>
      </c>
      <c r="T40" s="1"/>
    </row>
    <row r="41" spans="1:20" ht="9" customHeight="1" x14ac:dyDescent="0.25">
      <c r="B41" s="356"/>
      <c r="C41" s="5"/>
      <c r="D41" s="5"/>
      <c r="E41" s="1"/>
      <c r="F41" s="70"/>
      <c r="G41" s="70"/>
      <c r="H41" s="54"/>
      <c r="I41" s="35"/>
      <c r="J41" s="528"/>
      <c r="K41" s="54"/>
      <c r="L41" s="53"/>
      <c r="M41" s="54"/>
      <c r="N41" s="7"/>
      <c r="O41" s="54"/>
      <c r="P41" s="1"/>
      <c r="Q41" s="348"/>
      <c r="S41" s="54"/>
      <c r="T41" s="1"/>
    </row>
    <row r="42" spans="1:20" s="7" customFormat="1" ht="18" customHeight="1" x14ac:dyDescent="0.3">
      <c r="A42" s="445"/>
      <c r="B42" s="345"/>
      <c r="C42" s="679">
        <v>22840092</v>
      </c>
      <c r="D42" s="10">
        <v>18609652</v>
      </c>
      <c r="E42" s="1"/>
      <c r="F42" s="70" t="s">
        <v>47</v>
      </c>
      <c r="G42" s="70"/>
      <c r="H42" s="53">
        <v>2050000</v>
      </c>
      <c r="I42" s="35"/>
      <c r="J42" s="528">
        <v>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</row>
    <row r="43" spans="1:20" s="7" customFormat="1" ht="16" customHeight="1" x14ac:dyDescent="0.3">
      <c r="A43" s="473" t="s">
        <v>317</v>
      </c>
      <c r="B43" s="422">
        <v>18603202</v>
      </c>
      <c r="C43" s="4"/>
      <c r="D43" s="10">
        <v>18609532</v>
      </c>
      <c r="F43" s="71" t="s">
        <v>57</v>
      </c>
      <c r="G43" s="71"/>
      <c r="H43" s="53">
        <v>231369.84</v>
      </c>
      <c r="I43" s="31"/>
      <c r="J43" s="528">
        <v>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</row>
    <row r="44" spans="1:20" s="7" customFormat="1" ht="16" customHeight="1" x14ac:dyDescent="0.3">
      <c r="A44" s="445"/>
      <c r="B44" s="345"/>
      <c r="C44" s="4"/>
      <c r="D44" s="10"/>
      <c r="F44" s="108" t="s">
        <v>36</v>
      </c>
      <c r="G44" s="108"/>
      <c r="H44" s="63">
        <v>2281369.84</v>
      </c>
      <c r="I44" s="111"/>
      <c r="J44" s="532">
        <f>SUM(J42:J43)</f>
        <v>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</row>
    <row r="45" spans="1:20" s="7" customFormat="1" ht="5.25" customHeight="1" x14ac:dyDescent="0.25">
      <c r="A45" s="445"/>
      <c r="B45" s="345"/>
      <c r="C45" s="4"/>
      <c r="D45" s="10"/>
      <c r="F45" s="71"/>
      <c r="G45" s="71"/>
      <c r="H45" s="53"/>
      <c r="I45" s="35"/>
      <c r="J45" s="529"/>
      <c r="K45" s="53"/>
      <c r="L45" s="53"/>
      <c r="M45" s="53"/>
      <c r="N45" s="37"/>
      <c r="O45" s="53"/>
      <c r="Q45" s="352"/>
      <c r="S45" s="53"/>
      <c r="T45" s="1"/>
    </row>
    <row r="46" spans="1:20" s="7" customFormat="1" ht="18" customHeight="1" x14ac:dyDescent="0.3">
      <c r="A46" s="445"/>
      <c r="B46" s="345"/>
      <c r="C46" s="679">
        <v>22840102</v>
      </c>
      <c r="D46" s="10">
        <v>18609662</v>
      </c>
      <c r="E46" s="1"/>
      <c r="F46" s="70" t="s">
        <v>48</v>
      </c>
      <c r="G46" s="70"/>
      <c r="H46" s="53">
        <v>522500.00000000006</v>
      </c>
      <c r="I46" s="35"/>
      <c r="J46" s="528">
        <v>-3128.75</v>
      </c>
      <c r="K46" s="53">
        <f>SUM(H46:J46)</f>
        <v>519371.25000000006</v>
      </c>
      <c r="L46" s="53"/>
      <c r="M46" s="53">
        <v>0</v>
      </c>
      <c r="N46" s="37"/>
      <c r="O46" s="53">
        <f>K46</f>
        <v>519371.25000000006</v>
      </c>
      <c r="P46" s="82"/>
      <c r="Q46" s="352">
        <f>SUM(M46:O46)</f>
        <v>519371.25000000006</v>
      </c>
      <c r="S46" s="53">
        <v>0</v>
      </c>
      <c r="T46" s="1"/>
    </row>
    <row r="47" spans="1:20" s="7" customFormat="1" ht="16" customHeight="1" x14ac:dyDescent="0.3">
      <c r="A47" s="474" t="s">
        <v>318</v>
      </c>
      <c r="B47" s="422">
        <v>18614402</v>
      </c>
      <c r="C47" s="4"/>
      <c r="D47" s="10">
        <v>18609542</v>
      </c>
      <c r="F47" s="71" t="s">
        <v>58</v>
      </c>
      <c r="G47" s="71"/>
      <c r="H47" s="53">
        <v>1239482.9699999997</v>
      </c>
      <c r="I47" s="31"/>
      <c r="J47" s="528">
        <v>3128.75</v>
      </c>
      <c r="K47" s="53">
        <f>SUM(H47:J47)</f>
        <v>1242611.7199999997</v>
      </c>
      <c r="L47" s="53"/>
      <c r="M47" s="53">
        <f>K47</f>
        <v>1242611.7199999997</v>
      </c>
      <c r="N47" s="37"/>
      <c r="O47" s="53">
        <v>0</v>
      </c>
      <c r="Q47" s="352">
        <f>SUM(M47:O47)</f>
        <v>1242611.7199999997</v>
      </c>
      <c r="S47" s="53">
        <v>0</v>
      </c>
    </row>
    <row r="48" spans="1:20" s="7" customFormat="1" ht="16" customHeight="1" x14ac:dyDescent="0.25">
      <c r="A48" s="445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28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</row>
    <row r="49" spans="1:20" s="7" customFormat="1" ht="16" customHeight="1" x14ac:dyDescent="0.3">
      <c r="A49" s="445"/>
      <c r="B49" s="345"/>
      <c r="C49" s="4"/>
      <c r="D49" s="10"/>
      <c r="F49" s="108" t="s">
        <v>37</v>
      </c>
      <c r="G49" s="108"/>
      <c r="H49" s="362">
        <v>1601672.8199999998</v>
      </c>
      <c r="I49" s="111"/>
      <c r="J49" s="532">
        <f>SUM(J46:J48)</f>
        <v>0</v>
      </c>
      <c r="K49" s="362">
        <f t="shared" ref="K49:S49" si="6">SUM(K46:K48)</f>
        <v>1601672.8199999998</v>
      </c>
      <c r="L49" s="362"/>
      <c r="M49" s="362">
        <f t="shared" si="6"/>
        <v>1082301.5699999998</v>
      </c>
      <c r="N49" s="362"/>
      <c r="O49" s="362">
        <f t="shared" si="6"/>
        <v>519371.25000000006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</row>
    <row r="50" spans="1:20" s="7" customFormat="1" ht="8.25" customHeight="1" x14ac:dyDescent="0.25">
      <c r="A50" s="445"/>
      <c r="B50" s="345"/>
      <c r="C50" s="4"/>
      <c r="D50" s="10"/>
      <c r="F50" s="70"/>
      <c r="G50" s="70"/>
      <c r="H50" s="54"/>
      <c r="I50" s="35"/>
      <c r="J50" s="528"/>
      <c r="K50" s="54"/>
      <c r="L50" s="53"/>
      <c r="M50" s="54"/>
      <c r="N50" s="37"/>
      <c r="O50" s="54"/>
      <c r="Q50" s="348"/>
      <c r="S50" s="54"/>
      <c r="T50" s="1"/>
    </row>
    <row r="51" spans="1:20" s="7" customFormat="1" ht="21" customHeight="1" x14ac:dyDescent="0.3">
      <c r="A51" s="445"/>
      <c r="B51" s="345"/>
      <c r="C51" s="679">
        <v>22840112</v>
      </c>
      <c r="D51" s="10">
        <v>18609672</v>
      </c>
      <c r="E51" s="1"/>
      <c r="F51" s="70" t="s">
        <v>49</v>
      </c>
      <c r="G51" s="70"/>
      <c r="H51" s="352">
        <v>200000</v>
      </c>
      <c r="I51" s="35"/>
      <c r="J51" s="528"/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</row>
    <row r="52" spans="1:20" s="7" customFormat="1" ht="19.5" customHeight="1" x14ac:dyDescent="0.3">
      <c r="A52" s="474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28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</row>
    <row r="53" spans="1:20" s="7" customFormat="1" ht="27.75" customHeight="1" x14ac:dyDescent="0.3">
      <c r="A53" s="445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28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</row>
    <row r="54" spans="1:20" s="7" customFormat="1" ht="16" customHeight="1" x14ac:dyDescent="0.3">
      <c r="A54" s="445"/>
      <c r="B54" s="345"/>
      <c r="C54" s="4"/>
      <c r="D54" s="10"/>
      <c r="F54" s="108" t="s">
        <v>38</v>
      </c>
      <c r="G54" s="108"/>
      <c r="H54" s="63">
        <v>1135530</v>
      </c>
      <c r="I54" s="111"/>
      <c r="J54" s="532">
        <f>SUM(J51:J53)</f>
        <v>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</row>
    <row r="55" spans="1:20" s="7" customFormat="1" ht="7.5" customHeight="1" x14ac:dyDescent="0.25">
      <c r="A55" s="445"/>
      <c r="B55" s="345"/>
      <c r="C55" s="4"/>
      <c r="D55" s="10"/>
      <c r="F55" s="70"/>
      <c r="G55" s="70"/>
      <c r="H55" s="54"/>
      <c r="I55" s="35"/>
      <c r="J55" s="528"/>
      <c r="K55" s="54"/>
      <c r="L55" s="53"/>
      <c r="M55" s="54"/>
      <c r="N55" s="37"/>
      <c r="O55" s="54"/>
      <c r="Q55" s="348"/>
      <c r="S55" s="54"/>
      <c r="T55" s="1"/>
    </row>
    <row r="56" spans="1:20" s="7" customFormat="1" ht="21" customHeight="1" x14ac:dyDescent="0.3">
      <c r="A56" s="474" t="s">
        <v>323</v>
      </c>
      <c r="B56" s="345"/>
      <c r="C56" s="4">
        <v>22840162</v>
      </c>
      <c r="D56" s="10">
        <v>18608012</v>
      </c>
      <c r="E56" s="1"/>
      <c r="F56" s="347" t="s">
        <v>297</v>
      </c>
      <c r="G56" s="70"/>
      <c r="H56" s="53">
        <v>299856</v>
      </c>
      <c r="I56" s="35"/>
      <c r="J56" s="528">
        <v>-80329.83</v>
      </c>
      <c r="K56" s="352">
        <f>SUM(H56:J56)</f>
        <v>219526.16999999998</v>
      </c>
      <c r="L56" s="53"/>
      <c r="M56" s="53">
        <v>0</v>
      </c>
      <c r="N56" s="37"/>
      <c r="O56" s="53">
        <f>K56</f>
        <v>219526.16999999998</v>
      </c>
      <c r="P56" s="354"/>
      <c r="Q56" s="352">
        <f>SUM(M56:O56)</f>
        <v>219526.16999999998</v>
      </c>
      <c r="S56" s="53">
        <v>0</v>
      </c>
      <c r="T56" s="1"/>
    </row>
    <row r="57" spans="1:20" s="7" customFormat="1" ht="16" customHeight="1" x14ac:dyDescent="0.3">
      <c r="A57" s="445"/>
      <c r="B57" s="422">
        <v>18607104</v>
      </c>
      <c r="C57" s="4"/>
      <c r="D57" s="10">
        <v>18608002</v>
      </c>
      <c r="F57" s="420" t="s">
        <v>298</v>
      </c>
      <c r="G57" s="71"/>
      <c r="H57" s="53">
        <v>42368.270000000004</v>
      </c>
      <c r="I57" s="31"/>
      <c r="J57" s="528">
        <v>80329.83</v>
      </c>
      <c r="K57" s="53">
        <f>SUM(H57:J57)</f>
        <v>122698.1</v>
      </c>
      <c r="L57" s="53"/>
      <c r="M57" s="53">
        <f>K57</f>
        <v>122698.1</v>
      </c>
      <c r="N57" s="37"/>
      <c r="O57" s="53">
        <v>0</v>
      </c>
      <c r="P57" s="82"/>
      <c r="Q57" s="352">
        <f>SUM(M57:O57)</f>
        <v>122698.1</v>
      </c>
      <c r="S57" s="53">
        <v>0</v>
      </c>
    </row>
    <row r="58" spans="1:20" s="7" customFormat="1" ht="16" customHeight="1" x14ac:dyDescent="0.3">
      <c r="A58" s="445"/>
      <c r="B58" s="345"/>
      <c r="C58" s="4"/>
      <c r="D58" s="10"/>
      <c r="F58" s="361" t="s">
        <v>299</v>
      </c>
      <c r="G58" s="108"/>
      <c r="H58" s="63">
        <v>342224.27</v>
      </c>
      <c r="I58" s="111"/>
      <c r="J58" s="532">
        <f>SUM(J56:J57)</f>
        <v>0</v>
      </c>
      <c r="K58" s="63">
        <f>SUM(K56:K57)</f>
        <v>342224.27</v>
      </c>
      <c r="L58" s="63"/>
      <c r="M58" s="63">
        <f>SUM(M56:M57)</f>
        <v>122698.1</v>
      </c>
      <c r="N58" s="112"/>
      <c r="O58" s="63">
        <f>SUM(O56:O57)</f>
        <v>219526.16999999998</v>
      </c>
      <c r="P58" s="363"/>
      <c r="Q58" s="362">
        <f>SUM(Q56:Q57)</f>
        <v>342224.27</v>
      </c>
      <c r="R58" s="113"/>
      <c r="S58" s="63">
        <f>SUM(S56:S57)</f>
        <v>0</v>
      </c>
      <c r="T58" s="1"/>
    </row>
    <row r="59" spans="1:20" s="7" customFormat="1" ht="20.25" customHeight="1" x14ac:dyDescent="0.3">
      <c r="A59" s="445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534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49">
        <v>-50260052.850000001</v>
      </c>
      <c r="T59" s="1"/>
    </row>
    <row r="60" spans="1:20" s="7" customFormat="1" ht="20.25" hidden="1" customHeight="1" x14ac:dyDescent="0.3">
      <c r="A60" s="445"/>
      <c r="B60" s="345"/>
      <c r="C60" s="4"/>
      <c r="D60" s="10"/>
      <c r="F60" s="323" t="s">
        <v>67</v>
      </c>
      <c r="G60" s="70"/>
      <c r="H60" s="53" t="e">
        <v>#REF!</v>
      </c>
      <c r="I60" s="31"/>
      <c r="J60" s="529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</row>
    <row r="61" spans="1:20" s="7" customFormat="1" ht="20.25" hidden="1" customHeight="1" x14ac:dyDescent="0.3">
      <c r="A61" s="445"/>
      <c r="B61" s="345"/>
      <c r="C61" s="4"/>
      <c r="D61" s="10"/>
      <c r="F61" s="323" t="s">
        <v>68</v>
      </c>
      <c r="G61" s="70"/>
      <c r="H61" s="53">
        <v>34826945.689999998</v>
      </c>
      <c r="I61" s="31"/>
      <c r="J61" s="529"/>
      <c r="K61" s="53"/>
      <c r="L61" s="53"/>
      <c r="M61" s="53"/>
      <c r="N61" s="37"/>
      <c r="O61" s="53"/>
      <c r="Q61" s="396">
        <f>Q15+Q39</f>
        <v>34881722.379999995</v>
      </c>
      <c r="S61" s="53"/>
      <c r="T61" s="1"/>
    </row>
    <row r="62" spans="1:20" s="7" customFormat="1" ht="15" customHeight="1" x14ac:dyDescent="0.3">
      <c r="A62" s="445"/>
      <c r="B62" s="343"/>
      <c r="C62" s="5"/>
      <c r="D62" s="5"/>
      <c r="E62" s="1"/>
      <c r="F62" s="101" t="s">
        <v>8</v>
      </c>
      <c r="G62" s="90"/>
      <c r="H62" s="91"/>
      <c r="I62" s="92"/>
      <c r="J62" s="533"/>
      <c r="K62" s="91"/>
      <c r="L62" s="91"/>
      <c r="M62" s="91"/>
      <c r="N62" s="93"/>
      <c r="O62" s="91"/>
      <c r="P62" s="89"/>
      <c r="Q62" s="396"/>
      <c r="R62" s="89"/>
      <c r="S62" s="91"/>
      <c r="T62" s="1"/>
    </row>
    <row r="63" spans="1:20" s="7" customFormat="1" ht="16" customHeight="1" x14ac:dyDescent="0.3">
      <c r="A63" s="445"/>
      <c r="B63" s="345"/>
      <c r="C63" s="677">
        <v>22840122</v>
      </c>
      <c r="D63" s="5">
        <v>18609682</v>
      </c>
      <c r="E63" s="1"/>
      <c r="F63" s="71" t="s">
        <v>64</v>
      </c>
      <c r="G63" s="71"/>
      <c r="H63" s="53">
        <v>140000</v>
      </c>
      <c r="I63" s="31"/>
      <c r="J63" s="529">
        <v>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20" s="7" customFormat="1" ht="16" customHeight="1" x14ac:dyDescent="0.3">
      <c r="A64" s="474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29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0" s="7" customFormat="1" ht="16" customHeight="1" x14ac:dyDescent="0.25">
      <c r="A65" s="445"/>
      <c r="B65" s="345"/>
      <c r="C65" s="5"/>
      <c r="D65" s="5"/>
      <c r="E65" s="76"/>
      <c r="F65" s="71"/>
      <c r="G65" s="71"/>
      <c r="H65" s="367">
        <v>419321.2</v>
      </c>
      <c r="I65" s="367"/>
      <c r="J65" s="535">
        <f t="shared" ref="J65:S65" si="9">SUM(J63:J64)</f>
        <v>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0" s="7" customFormat="1" ht="16" customHeight="1" x14ac:dyDescent="0.3">
      <c r="A66" s="445"/>
      <c r="B66" s="345"/>
      <c r="C66" s="5"/>
      <c r="D66" s="5"/>
      <c r="E66" s="76"/>
      <c r="F66" s="71"/>
      <c r="G66" s="71"/>
      <c r="H66" s="53"/>
      <c r="I66" s="31"/>
      <c r="J66" s="529"/>
      <c r="K66" s="53"/>
      <c r="L66" s="53"/>
      <c r="M66" s="53"/>
      <c r="N66" s="37"/>
      <c r="O66" s="53"/>
      <c r="P66" s="354"/>
      <c r="Q66" s="352"/>
      <c r="S66" s="53"/>
      <c r="T66" s="1"/>
    </row>
    <row r="67" spans="1:20" s="7" customFormat="1" ht="16" customHeight="1" x14ac:dyDescent="0.3">
      <c r="A67" s="445"/>
      <c r="B67" s="345"/>
      <c r="C67" s="5">
        <v>22840132</v>
      </c>
      <c r="D67" s="5">
        <v>18609692</v>
      </c>
      <c r="E67" s="1"/>
      <c r="F67" s="71" t="s">
        <v>65</v>
      </c>
      <c r="G67" s="71"/>
      <c r="H67" s="53">
        <v>100000</v>
      </c>
      <c r="I67" s="31"/>
      <c r="J67" s="529">
        <v>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0" s="7" customFormat="1" ht="16" customHeight="1" x14ac:dyDescent="0.3">
      <c r="A68" s="474" t="s">
        <v>325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29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0" s="7" customFormat="1" ht="16" customHeight="1" x14ac:dyDescent="0.3">
      <c r="A69" s="445"/>
      <c r="B69" s="345"/>
      <c r="C69" s="5"/>
      <c r="D69" s="5"/>
      <c r="E69" s="76"/>
      <c r="F69" s="71"/>
      <c r="G69" s="71"/>
      <c r="H69" s="367">
        <v>100000</v>
      </c>
      <c r="I69" s="367"/>
      <c r="J69" s="532">
        <f>SUM(J67:J68)</f>
        <v>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0" s="7" customFormat="1" ht="16" customHeight="1" x14ac:dyDescent="0.25">
      <c r="A70" s="445"/>
      <c r="B70" s="345"/>
      <c r="C70" s="5"/>
      <c r="D70" s="5"/>
      <c r="E70" s="76"/>
      <c r="F70" s="71"/>
      <c r="G70" s="71"/>
      <c r="H70" s="53"/>
      <c r="I70" s="31"/>
      <c r="J70" s="529"/>
      <c r="K70" s="53"/>
      <c r="L70" s="53"/>
      <c r="M70" s="53"/>
      <c r="N70" s="37"/>
      <c r="O70" s="53"/>
      <c r="Q70" s="352"/>
      <c r="S70" s="53"/>
      <c r="T70" s="1"/>
    </row>
    <row r="71" spans="1:20" s="7" customFormat="1" ht="16" customHeight="1" x14ac:dyDescent="0.25">
      <c r="A71" s="445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29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0" s="7" customFormat="1" ht="16" customHeight="1" x14ac:dyDescent="0.25">
      <c r="A72" s="445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29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0" s="7" customFormat="1" ht="16" customHeight="1" x14ac:dyDescent="0.25">
      <c r="A73" s="445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29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0" s="7" customFormat="1" ht="16" customHeight="1" x14ac:dyDescent="0.25">
      <c r="A74" s="445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29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0" s="7" customFormat="1" ht="16" hidden="1" customHeight="1" x14ac:dyDescent="0.25">
      <c r="A75" s="445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534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0" s="7" customFormat="1" ht="15" hidden="1" customHeight="1" x14ac:dyDescent="0.3">
      <c r="A76" s="445"/>
      <c r="B76" s="345"/>
      <c r="C76" s="5"/>
      <c r="D76" s="5"/>
      <c r="E76" s="76"/>
      <c r="F76" s="323" t="s">
        <v>67</v>
      </c>
      <c r="G76" s="71"/>
      <c r="H76" s="53"/>
      <c r="I76" s="31"/>
      <c r="J76" s="529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0" s="7" customFormat="1" ht="15" hidden="1" customHeight="1" x14ac:dyDescent="0.3">
      <c r="A77" s="445"/>
      <c r="B77" s="345"/>
      <c r="C77" s="5"/>
      <c r="D77" s="5"/>
      <c r="E77" s="76"/>
      <c r="F77" s="323" t="s">
        <v>238</v>
      </c>
      <c r="G77" s="322"/>
      <c r="H77" s="53"/>
      <c r="I77" s="31"/>
      <c r="J77" s="529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0" ht="24.75" customHeight="1" thickBot="1" x14ac:dyDescent="0.35">
      <c r="B78" s="467"/>
      <c r="C78" s="7"/>
      <c r="D78" s="7"/>
      <c r="E78" s="7"/>
      <c r="F78" s="521"/>
      <c r="G78" s="72"/>
      <c r="H78" s="102">
        <f>SUM(H71:H77)+H64+H68</f>
        <v>704656.84000000008</v>
      </c>
      <c r="I78" s="102"/>
      <c r="J78" s="536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548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</row>
    <row r="79" spans="1:20" s="7" customFormat="1" ht="15" hidden="1" customHeight="1" thickTop="1" x14ac:dyDescent="0.3">
      <c r="A79" s="445"/>
      <c r="B79" s="468"/>
      <c r="E79" s="29"/>
      <c r="F79" s="323" t="s">
        <v>67</v>
      </c>
      <c r="G79" s="72"/>
      <c r="H79" s="91"/>
      <c r="I79" s="92"/>
      <c r="J79" s="533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</row>
    <row r="80" spans="1:20" s="7" customFormat="1" ht="15" hidden="1" customHeight="1" x14ac:dyDescent="0.3">
      <c r="A80" s="445"/>
      <c r="B80" s="468"/>
      <c r="E80" s="29"/>
      <c r="F80" s="323" t="s">
        <v>238</v>
      </c>
      <c r="G80" s="72"/>
      <c r="H80" s="91"/>
      <c r="I80" s="92"/>
      <c r="J80" s="533"/>
      <c r="K80" s="91"/>
      <c r="L80" s="91"/>
      <c r="M80" s="91"/>
      <c r="N80" s="89"/>
      <c r="O80" s="91"/>
      <c r="P80" s="89"/>
      <c r="Q80" s="396">
        <f>Q61+Q77</f>
        <v>35307058.019999996</v>
      </c>
      <c r="R80" s="89"/>
      <c r="S80" s="91"/>
      <c r="T80" s="103"/>
    </row>
    <row r="81" spans="1:25" s="7" customFormat="1" ht="21.75" customHeight="1" thickTop="1" x14ac:dyDescent="0.3">
      <c r="A81" s="445"/>
      <c r="B81" s="343"/>
      <c r="C81" s="5"/>
      <c r="D81" s="5"/>
      <c r="E81" s="1"/>
      <c r="F81" s="423" t="s">
        <v>329</v>
      </c>
      <c r="G81" s="87"/>
      <c r="H81" s="88">
        <f>H59+H54+H49+H44+H40+H35+H31+H25+H21+H16+H9+H58+H63+H67</f>
        <v>102151688.73</v>
      </c>
      <c r="I81" s="88"/>
      <c r="J81" s="537">
        <f>J59+J54+J49+J44+J40+J35+J31+J25+J21+J16+J9+J58+J65+J69</f>
        <v>-5.8207660913467407E-11</v>
      </c>
      <c r="K81" s="88">
        <f>K59+K54+K49+K44+K40+K35+K31+K25+K21+K16+K9+K58+K63+K67</f>
        <v>102151687.73</v>
      </c>
      <c r="L81" s="88">
        <f t="shared" ref="L81:R81" si="14">L59+L54+L49+L44+L40+L35+L31+L25+L21+L16+L9+L58+L63+L67</f>
        <v>0</v>
      </c>
      <c r="M81" s="88">
        <f>M59+M54+M49+M44+M40+M35+M31+M25+M21+M16+M9+M58+M63+M67</f>
        <v>67056280.909999989</v>
      </c>
      <c r="N81" s="88">
        <f t="shared" si="14"/>
        <v>0</v>
      </c>
      <c r="O81" s="88">
        <f>O59+O54+O49+O44+O40+O35+O31+O25+O21+O16+O9+O58+O63+O67</f>
        <v>35095406.820000008</v>
      </c>
      <c r="P81" s="88">
        <f t="shared" si="14"/>
        <v>0</v>
      </c>
      <c r="Q81" s="398">
        <f>Q59+Q54+Q49+Q44+Q40+Q35+Q31+Q25+Q21+Q16+Q9+Q58+Q63+Q67</f>
        <v>102151687.73</v>
      </c>
      <c r="R81" s="88">
        <f t="shared" si="14"/>
        <v>0</v>
      </c>
      <c r="S81" s="88">
        <f>S59+S54+S49+S44+S40+S35+S31+S25+S21+S16+S9+S58+S63+S67</f>
        <v>-50260052.850000001</v>
      </c>
      <c r="T81" s="1"/>
      <c r="U81" s="39"/>
      <c r="V81" s="39"/>
      <c r="W81" s="39"/>
      <c r="X81" s="39"/>
      <c r="Y81" s="39"/>
    </row>
    <row r="82" spans="1:25" s="7" customFormat="1" ht="11.25" customHeight="1" x14ac:dyDescent="0.3">
      <c r="A82" s="445"/>
      <c r="B82" s="468"/>
      <c r="E82" s="29"/>
      <c r="F82" s="323"/>
      <c r="G82" s="72"/>
      <c r="H82" s="91"/>
      <c r="I82" s="92"/>
      <c r="J82" s="533"/>
      <c r="K82" s="91"/>
      <c r="L82" s="91"/>
      <c r="M82" s="91"/>
      <c r="N82" s="89"/>
      <c r="O82" s="91"/>
      <c r="P82" s="89"/>
      <c r="Q82" s="396"/>
      <c r="R82" s="89"/>
      <c r="S82" s="91"/>
      <c r="T82" s="103"/>
    </row>
    <row r="83" spans="1:25" s="7" customFormat="1" ht="15" customHeight="1" thickBot="1" x14ac:dyDescent="0.35">
      <c r="A83" s="445"/>
      <c r="B83" s="468"/>
      <c r="E83" s="29"/>
      <c r="F83" s="107" t="s">
        <v>23</v>
      </c>
      <c r="G83" s="74"/>
      <c r="H83" s="104">
        <f>H78+H81</f>
        <v>102856345.57000001</v>
      </c>
      <c r="I83" s="104">
        <f t="shared" ref="I83:S83" si="15">I78+I81</f>
        <v>0</v>
      </c>
      <c r="J83" s="538">
        <f t="shared" si="15"/>
        <v>-5.8207660913467407E-11</v>
      </c>
      <c r="K83" s="104">
        <f>K78+K81</f>
        <v>102856344.57000001</v>
      </c>
      <c r="L83" s="104">
        <f t="shared" si="15"/>
        <v>0</v>
      </c>
      <c r="M83" s="104">
        <f>M78+M81</f>
        <v>67760937.749999985</v>
      </c>
      <c r="N83" s="104">
        <f t="shared" si="15"/>
        <v>0</v>
      </c>
      <c r="O83" s="104">
        <f t="shared" si="15"/>
        <v>35095406.820000008</v>
      </c>
      <c r="P83" s="104">
        <f t="shared" si="15"/>
        <v>0</v>
      </c>
      <c r="Q83" s="400">
        <f>Q78+Q81</f>
        <v>102856344.57000001</v>
      </c>
      <c r="R83" s="104">
        <f t="shared" si="15"/>
        <v>0</v>
      </c>
      <c r="S83" s="104">
        <f t="shared" si="15"/>
        <v>-50260052.850000001</v>
      </c>
      <c r="T83" s="103"/>
    </row>
    <row r="84" spans="1:25" s="7" customFormat="1" ht="13.5" customHeight="1" thickTop="1" x14ac:dyDescent="0.3">
      <c r="A84" s="445"/>
      <c r="B84" s="355"/>
      <c r="E84" s="29"/>
      <c r="F84" s="107" t="s">
        <v>328</v>
      </c>
      <c r="G84" s="74"/>
      <c r="H84" s="58"/>
      <c r="I84" s="2"/>
      <c r="J84" s="526"/>
      <c r="K84" s="58"/>
      <c r="L84" s="58"/>
      <c r="M84" s="58"/>
      <c r="O84" s="58"/>
      <c r="P84" s="1"/>
      <c r="Q84" s="401"/>
      <c r="R84" s="1"/>
      <c r="S84" s="58"/>
    </row>
    <row r="85" spans="1:25" s="7" customFormat="1" ht="13.5" customHeight="1" x14ac:dyDescent="0.3">
      <c r="A85" s="445"/>
      <c r="B85" s="355"/>
      <c r="E85" s="29"/>
      <c r="J85" s="539"/>
      <c r="K85" s="58"/>
      <c r="L85" s="58"/>
      <c r="M85" s="58"/>
      <c r="O85" s="58"/>
      <c r="P85" s="1"/>
      <c r="Q85" s="401"/>
      <c r="R85" s="1"/>
      <c r="S85" s="58"/>
    </row>
    <row r="86" spans="1:25" s="7" customFormat="1" ht="13.5" hidden="1" customHeight="1" x14ac:dyDescent="0.3">
      <c r="A86" s="445"/>
      <c r="B86" s="355"/>
      <c r="E86" s="29"/>
      <c r="F86" s="423" t="s">
        <v>307</v>
      </c>
      <c r="G86" s="74"/>
      <c r="H86" s="58"/>
      <c r="I86" s="2"/>
      <c r="J86" s="540">
        <f>J8+J12+J19+J24+J28+J38+J47+J57+J43</f>
        <v>269213.73999999993</v>
      </c>
      <c r="K86" s="58"/>
      <c r="L86" s="58"/>
      <c r="M86" s="58"/>
      <c r="O86" s="58"/>
      <c r="P86" s="1"/>
      <c r="Q86" s="401"/>
      <c r="R86" s="1"/>
      <c r="S86" s="58"/>
    </row>
    <row r="87" spans="1:25" s="7" customFormat="1" ht="23.25" hidden="1" customHeight="1" x14ac:dyDescent="0.3">
      <c r="A87" s="445"/>
      <c r="B87" s="355"/>
      <c r="E87" s="29"/>
      <c r="F87" s="423" t="s">
        <v>300</v>
      </c>
      <c r="G87" s="74"/>
      <c r="H87" s="58">
        <f>H64+H68+H71+H72+H73+H74</f>
        <v>704656.84</v>
      </c>
      <c r="I87" s="58"/>
      <c r="J87" s="540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</row>
    <row r="88" spans="1:25" s="7" customFormat="1" ht="21.75" hidden="1" customHeight="1" thickBot="1" x14ac:dyDescent="0.35">
      <c r="A88" s="445"/>
      <c r="B88" s="355"/>
      <c r="E88" s="29"/>
      <c r="F88" s="424" t="s">
        <v>301</v>
      </c>
      <c r="G88" s="74"/>
      <c r="H88" s="58">
        <f>H81+H63+H67</f>
        <v>102391688.73</v>
      </c>
      <c r="I88" s="58"/>
      <c r="J88" s="540">
        <f>J81+J63+J67</f>
        <v>-5.8207660913467407E-11</v>
      </c>
      <c r="K88" s="58">
        <f>K81+K63+K67</f>
        <v>102391687.73</v>
      </c>
      <c r="L88" s="58"/>
      <c r="M88" s="58"/>
      <c r="O88" s="58"/>
      <c r="P88" s="1"/>
      <c r="Q88" s="401"/>
      <c r="R88" s="1"/>
      <c r="S88" s="58"/>
    </row>
    <row r="89" spans="1:25" s="7" customFormat="1" ht="17.25" hidden="1" customHeight="1" thickBot="1" x14ac:dyDescent="0.35">
      <c r="A89" s="445"/>
      <c r="B89" s="355"/>
      <c r="E89" s="29"/>
      <c r="F89" s="423" t="s">
        <v>302</v>
      </c>
      <c r="G89" s="74"/>
      <c r="H89" s="425">
        <f>H87+H88</f>
        <v>103096345.57000001</v>
      </c>
      <c r="I89" s="425"/>
      <c r="J89" s="541">
        <f t="shared" ref="J89" si="16">J87+J88</f>
        <v>-5.8207660913467407E-11</v>
      </c>
      <c r="K89" s="425">
        <f>K87+K88</f>
        <v>103096344.57000001</v>
      </c>
      <c r="L89" s="58"/>
      <c r="M89" s="58"/>
      <c r="O89" s="58"/>
      <c r="P89" s="1"/>
      <c r="Q89" s="401"/>
      <c r="R89" s="1"/>
      <c r="S89" s="58"/>
    </row>
    <row r="90" spans="1:25" s="7" customFormat="1" ht="24.75" hidden="1" customHeight="1" x14ac:dyDescent="0.3">
      <c r="A90" s="445"/>
      <c r="B90" s="355"/>
      <c r="E90" s="29"/>
      <c r="F90" s="423"/>
      <c r="G90" s="74"/>
      <c r="H90" s="58"/>
      <c r="I90" s="58"/>
      <c r="J90" s="540"/>
      <c r="K90" s="58"/>
      <c r="L90" s="58"/>
      <c r="M90" s="58"/>
      <c r="N90" s="58"/>
      <c r="O90" s="58"/>
      <c r="P90" s="58"/>
      <c r="Q90" s="401"/>
      <c r="R90" s="1"/>
      <c r="S90" s="58"/>
    </row>
    <row r="91" spans="1:25" s="7" customFormat="1" ht="18" customHeight="1" x14ac:dyDescent="0.3">
      <c r="A91" s="445"/>
      <c r="B91" s="346" t="s">
        <v>39</v>
      </c>
      <c r="E91" s="29"/>
      <c r="G91" s="67"/>
      <c r="J91" s="539"/>
      <c r="L91" s="58"/>
      <c r="M91" s="50"/>
      <c r="O91" s="58"/>
      <c r="P91" s="1"/>
      <c r="Q91" s="401"/>
      <c r="R91" s="1"/>
      <c r="S91" s="58"/>
    </row>
    <row r="92" spans="1:25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542"/>
      <c r="K92" s="77"/>
      <c r="L92" s="77"/>
      <c r="M92" s="49"/>
      <c r="T92" s="36"/>
    </row>
    <row r="93" spans="1:25" ht="12.5" x14ac:dyDescent="0.25">
      <c r="B93" s="385" t="s">
        <v>234</v>
      </c>
      <c r="D93" s="9"/>
      <c r="J93" s="529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25" ht="12.5" x14ac:dyDescent="0.25">
      <c r="B94" s="385" t="s">
        <v>246</v>
      </c>
      <c r="D94" s="9"/>
      <c r="J94" s="529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25" ht="12.5" x14ac:dyDescent="0.25">
      <c r="B95" s="385" t="s">
        <v>245</v>
      </c>
      <c r="D95" s="9"/>
      <c r="J95" s="529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25" ht="12.5" x14ac:dyDescent="0.25">
      <c r="B96" s="385" t="s">
        <v>250</v>
      </c>
    </row>
    <row r="97" spans="1:20" ht="13.5" customHeight="1" x14ac:dyDescent="0.25">
      <c r="B97" s="469"/>
      <c r="D97" s="9"/>
      <c r="H97" s="49"/>
      <c r="J97" s="529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469"/>
      <c r="D99" s="9"/>
      <c r="H99" s="49"/>
      <c r="J99" s="529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42"/>
    </row>
    <row r="101" spans="1:20" ht="13.5" customHeight="1" x14ac:dyDescent="0.25">
      <c r="B101" s="469"/>
      <c r="D101" s="9"/>
      <c r="H101" s="49"/>
      <c r="J101" s="529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469"/>
      <c r="D103" s="9"/>
      <c r="H103" s="49"/>
      <c r="J103" s="529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 s="680"/>
    </row>
    <row r="105" spans="1:20" ht="13.5" customHeight="1" x14ac:dyDescent="0.25">
      <c r="B105" s="469"/>
      <c r="D105" s="9"/>
      <c r="H105" s="49"/>
      <c r="J105" s="529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469"/>
      <c r="D107" s="9"/>
      <c r="H107" s="49"/>
      <c r="J107" s="529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469"/>
      <c r="D109" s="9"/>
      <c r="H109" s="49"/>
      <c r="J109" s="529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469"/>
      <c r="D111" s="9"/>
      <c r="H111" s="49"/>
      <c r="J111" s="529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0" ht="13.5" customHeight="1" x14ac:dyDescent="0.25">
      <c r="B113" s="471"/>
      <c r="D113" s="42"/>
      <c r="H113" s="59"/>
      <c r="J113" s="544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0" ht="13.5" customHeight="1" x14ac:dyDescent="0.25">
      <c r="B114" s="467"/>
      <c r="S114" s="50" t="s">
        <v>0</v>
      </c>
      <c r="T114" s="41"/>
    </row>
    <row r="115" spans="1:20" ht="13.5" customHeight="1" x14ac:dyDescent="0.25">
      <c r="B115" s="471"/>
      <c r="D115" s="42"/>
      <c r="H115" s="59"/>
      <c r="J115" s="544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0" s="19" customFormat="1" ht="13.5" customHeight="1" x14ac:dyDescent="0.3">
      <c r="A116" s="440"/>
      <c r="B116" s="471"/>
      <c r="C116" s="1"/>
      <c r="D116" s="42"/>
      <c r="E116" s="29"/>
      <c r="F116" s="64"/>
      <c r="G116" s="64"/>
      <c r="H116" s="59"/>
      <c r="I116" s="5"/>
      <c r="J116" s="544"/>
      <c r="K116" s="59"/>
      <c r="L116" s="59"/>
      <c r="M116" s="59"/>
      <c r="N116" s="44"/>
      <c r="O116" s="59"/>
      <c r="P116" s="44"/>
      <c r="Q116" s="404"/>
      <c r="R116" s="1"/>
      <c r="S116" s="50"/>
      <c r="T116" s="41"/>
    </row>
    <row r="117" spans="1:20" ht="13.5" customHeight="1" x14ac:dyDescent="0.25">
      <c r="B117" s="471"/>
      <c r="D117" s="42"/>
      <c r="H117" s="59"/>
      <c r="J117" s="544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0" ht="13.5" customHeight="1" x14ac:dyDescent="0.25">
      <c r="B118" s="471"/>
      <c r="D118" s="42"/>
      <c r="H118" s="59"/>
      <c r="J118" s="544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0" s="46" customFormat="1" ht="13.5" customHeight="1" x14ac:dyDescent="0.3">
      <c r="A119" s="446"/>
      <c r="B119" s="471"/>
      <c r="C119" s="1"/>
      <c r="D119" s="42"/>
      <c r="E119" s="29"/>
      <c r="F119" s="64"/>
      <c r="G119" s="64"/>
      <c r="H119" s="59"/>
      <c r="I119" s="5"/>
      <c r="J119" s="544"/>
      <c r="K119" s="59"/>
      <c r="L119" s="59"/>
      <c r="M119" s="59"/>
      <c r="N119" s="35"/>
      <c r="O119" s="59"/>
      <c r="P119" s="35"/>
      <c r="Q119" s="405"/>
      <c r="R119" s="34"/>
      <c r="S119" s="59"/>
      <c r="T119" s="41"/>
    </row>
    <row r="120" spans="1:20" s="7" customFormat="1" ht="13.5" customHeight="1" x14ac:dyDescent="0.3">
      <c r="A120" s="445"/>
      <c r="B120" s="470"/>
      <c r="C120" s="1"/>
      <c r="D120" s="12"/>
      <c r="E120" s="29"/>
      <c r="F120" s="64"/>
      <c r="G120" s="64"/>
      <c r="H120" s="50"/>
      <c r="I120" s="18"/>
      <c r="J120" s="543"/>
      <c r="K120" s="50"/>
      <c r="L120" s="50"/>
      <c r="M120" s="50"/>
      <c r="N120" s="2"/>
      <c r="O120" s="50"/>
      <c r="P120" s="2"/>
      <c r="Q120" s="405"/>
      <c r="R120" s="43"/>
      <c r="S120" s="59"/>
      <c r="T120" s="41"/>
    </row>
    <row r="121" spans="1:20" ht="13.5" customHeight="1" x14ac:dyDescent="0.25">
      <c r="Q121" s="405"/>
      <c r="R121" s="34"/>
      <c r="S121" s="59"/>
      <c r="T121" s="41"/>
    </row>
    <row r="122" spans="1:20" ht="13.5" customHeight="1" x14ac:dyDescent="0.3">
      <c r="C122" s="19"/>
      <c r="I122" s="47"/>
    </row>
    <row r="123" spans="1:20" ht="13.5" customHeight="1" x14ac:dyDescent="0.25">
      <c r="E123" s="8"/>
      <c r="F123" s="65"/>
      <c r="G123" s="65"/>
      <c r="N123" s="6"/>
      <c r="P123" s="6"/>
      <c r="S123" s="50" t="s">
        <v>0</v>
      </c>
    </row>
    <row r="124" spans="1:20" ht="13.5" customHeight="1" x14ac:dyDescent="0.3">
      <c r="C124" s="46"/>
    </row>
    <row r="125" spans="1:20" ht="13.5" customHeight="1" x14ac:dyDescent="0.25">
      <c r="C125" s="7"/>
      <c r="R125" s="7"/>
    </row>
    <row r="126" spans="1:20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  <ignoredErrors>
    <ignoredError sqref="K58" formula="1"/>
    <ignoredError sqref="S78 S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B47" sqref="B47"/>
    </sheetView>
  </sheetViews>
  <sheetFormatPr defaultColWidth="9" defaultRowHeight="12.5" x14ac:dyDescent="0.25"/>
  <cols>
    <col min="1" max="1" width="15.75" style="417" customWidth="1"/>
    <col min="2" max="2" width="24.5" style="417" customWidth="1"/>
    <col min="3" max="3" width="29.58203125" style="417" customWidth="1"/>
    <col min="4" max="4" width="19.83203125" style="417" customWidth="1"/>
    <col min="5" max="5" width="9.75" style="414" bestFit="1" customWidth="1"/>
    <col min="6" max="6" width="9.83203125" style="417" bestFit="1" customWidth="1"/>
    <col min="7" max="16384" width="9" style="417"/>
  </cols>
  <sheetData>
    <row r="1" spans="1:6" ht="31.5" customHeight="1" x14ac:dyDescent="0.25">
      <c r="A1" s="691"/>
      <c r="B1" s="691"/>
      <c r="C1" s="691"/>
      <c r="D1" s="691"/>
    </row>
    <row r="2" spans="1:6" ht="18" customHeight="1" x14ac:dyDescent="0.35">
      <c r="A2" s="692" t="s">
        <v>251</v>
      </c>
      <c r="B2" s="692"/>
      <c r="C2" s="692"/>
      <c r="D2" s="692"/>
    </row>
    <row r="3" spans="1:6" ht="13.15" customHeight="1" x14ac:dyDescent="0.25">
      <c r="A3" s="693" t="s">
        <v>330</v>
      </c>
      <c r="B3" s="694"/>
      <c r="C3" s="694"/>
      <c r="D3" s="694"/>
    </row>
    <row r="4" spans="1:6" ht="41.5" customHeight="1" thickBot="1" x14ac:dyDescent="0.4">
      <c r="A4" s="695"/>
      <c r="B4" s="695"/>
      <c r="C4" s="695"/>
      <c r="D4" s="695"/>
    </row>
    <row r="5" spans="1:6" ht="43.5" customHeight="1" thickBot="1" x14ac:dyDescent="0.3">
      <c r="A5" s="504" t="s">
        <v>252</v>
      </c>
      <c r="B5" s="478"/>
      <c r="C5" s="478" t="s">
        <v>253</v>
      </c>
      <c r="D5" s="505" t="s">
        <v>254</v>
      </c>
    </row>
    <row r="6" spans="1:6" ht="48" customHeight="1" x14ac:dyDescent="0.25">
      <c r="A6" s="506" t="s">
        <v>255</v>
      </c>
      <c r="B6" s="487" t="s">
        <v>256</v>
      </c>
      <c r="C6" s="480" t="s">
        <v>257</v>
      </c>
      <c r="D6" s="516">
        <v>30000</v>
      </c>
    </row>
    <row r="7" spans="1:6" ht="22.9" customHeight="1" x14ac:dyDescent="0.25">
      <c r="A7" s="507" t="s">
        <v>258</v>
      </c>
      <c r="B7" s="487" t="s">
        <v>259</v>
      </c>
      <c r="C7" s="480" t="s">
        <v>260</v>
      </c>
      <c r="D7" s="516">
        <v>0</v>
      </c>
    </row>
    <row r="8" spans="1:6" ht="36.75" customHeight="1" x14ac:dyDescent="0.25">
      <c r="A8" s="508" t="s">
        <v>261</v>
      </c>
      <c r="B8" s="479" t="s">
        <v>262</v>
      </c>
      <c r="C8" s="498" t="s">
        <v>263</v>
      </c>
      <c r="D8" s="517">
        <v>20000</v>
      </c>
    </row>
    <row r="9" spans="1:6" ht="33.65" customHeight="1" x14ac:dyDescent="0.25">
      <c r="A9" s="508" t="s">
        <v>264</v>
      </c>
      <c r="B9" s="479" t="s">
        <v>326</v>
      </c>
      <c r="C9" s="480" t="s">
        <v>265</v>
      </c>
      <c r="D9" s="516">
        <v>258000</v>
      </c>
      <c r="F9" s="3"/>
    </row>
    <row r="10" spans="1:6" ht="88.5" customHeight="1" x14ac:dyDescent="0.25">
      <c r="A10" s="508" t="s">
        <v>266</v>
      </c>
      <c r="B10" s="479" t="s">
        <v>267</v>
      </c>
      <c r="C10" s="480" t="s">
        <v>268</v>
      </c>
      <c r="D10" s="516">
        <v>100000</v>
      </c>
      <c r="F10" s="3"/>
    </row>
    <row r="11" spans="1:6" ht="34.5" customHeight="1" thickBot="1" x14ac:dyDescent="0.3">
      <c r="A11" s="513" t="s">
        <v>269</v>
      </c>
      <c r="B11" s="481" t="s">
        <v>270</v>
      </c>
      <c r="C11" s="503" t="s">
        <v>271</v>
      </c>
      <c r="D11" s="518">
        <v>96000</v>
      </c>
    </row>
    <row r="13" spans="1:6" x14ac:dyDescent="0.25">
      <c r="A13" s="520"/>
      <c r="B13" s="520"/>
      <c r="C13" s="415"/>
      <c r="D13" s="416"/>
    </row>
    <row r="14" spans="1:6" ht="16.5" customHeight="1" x14ac:dyDescent="0.25">
      <c r="A14" s="696" t="s">
        <v>272</v>
      </c>
      <c r="B14" s="696"/>
      <c r="C14" s="482"/>
      <c r="D14" s="483"/>
    </row>
    <row r="15" spans="1:6" ht="17.5" x14ac:dyDescent="0.35">
      <c r="A15" s="692" t="s">
        <v>273</v>
      </c>
      <c r="B15" s="692"/>
      <c r="C15" s="692"/>
      <c r="D15" s="692"/>
    </row>
    <row r="16" spans="1:6" ht="19.5" customHeight="1" thickBot="1" x14ac:dyDescent="0.4">
      <c r="A16" s="486"/>
      <c r="B16" s="485"/>
      <c r="C16" s="482"/>
      <c r="D16" s="483"/>
    </row>
    <row r="17" spans="1:4" ht="42" customHeight="1" thickBot="1" x14ac:dyDescent="0.3">
      <c r="A17" s="504" t="s">
        <v>252</v>
      </c>
      <c r="B17" s="478" t="s">
        <v>274</v>
      </c>
      <c r="C17" s="478" t="s">
        <v>253</v>
      </c>
      <c r="D17" s="505" t="s">
        <v>254</v>
      </c>
    </row>
    <row r="18" spans="1:4" ht="23.5" customHeight="1" x14ac:dyDescent="0.25">
      <c r="A18" s="508" t="s">
        <v>275</v>
      </c>
      <c r="B18" s="479" t="s">
        <v>276</v>
      </c>
      <c r="C18" s="502" t="s">
        <v>277</v>
      </c>
      <c r="D18" s="510">
        <v>0</v>
      </c>
    </row>
    <row r="19" spans="1:4" ht="22.9" customHeight="1" x14ac:dyDescent="0.25">
      <c r="A19" s="508" t="s">
        <v>278</v>
      </c>
      <c r="B19" s="479" t="s">
        <v>276</v>
      </c>
      <c r="C19" s="502" t="s">
        <v>277</v>
      </c>
      <c r="D19" s="510">
        <v>0</v>
      </c>
    </row>
    <row r="20" spans="1:4" ht="22.15" customHeight="1" x14ac:dyDescent="0.25">
      <c r="A20" s="507" t="s">
        <v>279</v>
      </c>
      <c r="B20" s="487" t="s">
        <v>280</v>
      </c>
      <c r="C20" s="498" t="s">
        <v>277</v>
      </c>
      <c r="D20" s="511">
        <v>0</v>
      </c>
    </row>
    <row r="21" spans="1:4" ht="22.15" customHeight="1" x14ac:dyDescent="0.25">
      <c r="A21" s="508" t="s">
        <v>281</v>
      </c>
      <c r="B21" s="479" t="s">
        <v>282</v>
      </c>
      <c r="C21" s="498" t="s">
        <v>277</v>
      </c>
      <c r="D21" s="512">
        <v>0</v>
      </c>
    </row>
    <row r="22" spans="1:4" ht="22.9" customHeight="1" x14ac:dyDescent="0.25">
      <c r="A22" s="508" t="s">
        <v>283</v>
      </c>
      <c r="B22" s="479" t="s">
        <v>284</v>
      </c>
      <c r="C22" s="498" t="s">
        <v>277</v>
      </c>
      <c r="D22" s="509">
        <v>0</v>
      </c>
    </row>
    <row r="23" spans="1:4" ht="25.5" customHeight="1" x14ac:dyDescent="0.25">
      <c r="A23" s="508" t="s">
        <v>285</v>
      </c>
      <c r="B23" s="479" t="s">
        <v>286</v>
      </c>
      <c r="C23" s="502" t="s">
        <v>277</v>
      </c>
      <c r="D23" s="509">
        <v>0</v>
      </c>
    </row>
    <row r="24" spans="1:4" ht="24" customHeight="1" thickBot="1" x14ac:dyDescent="0.3">
      <c r="A24" s="513" t="s">
        <v>287</v>
      </c>
      <c r="B24" s="481" t="s">
        <v>288</v>
      </c>
      <c r="C24" s="514" t="s">
        <v>277</v>
      </c>
      <c r="D24" s="515">
        <v>0</v>
      </c>
    </row>
    <row r="25" spans="1:4" ht="4.9000000000000004" customHeight="1" x14ac:dyDescent="0.25">
      <c r="A25" s="484"/>
      <c r="B25" s="485"/>
      <c r="C25" s="485"/>
      <c r="D25" s="483"/>
    </row>
    <row r="26" spans="1:4" ht="43.5" customHeight="1" x14ac:dyDescent="0.25">
      <c r="A26" s="488" t="s">
        <v>289</v>
      </c>
      <c r="B26" s="690" t="s">
        <v>290</v>
      </c>
      <c r="C26" s="690"/>
      <c r="D26" s="516">
        <f>SUM(D6:D11)</f>
        <v>504000</v>
      </c>
    </row>
    <row r="27" spans="1:4" x14ac:dyDescent="0.25">
      <c r="A27" s="489"/>
      <c r="B27" s="485"/>
      <c r="C27" s="482"/>
      <c r="D27" s="483"/>
    </row>
    <row r="28" spans="1:4" x14ac:dyDescent="0.25">
      <c r="A28" s="490" t="s">
        <v>291</v>
      </c>
      <c r="B28" s="491"/>
      <c r="C28" s="492"/>
      <c r="D28" s="493"/>
    </row>
    <row r="29" spans="1:4" ht="21" customHeight="1" x14ac:dyDescent="0.25">
      <c r="A29" s="494" t="s">
        <v>292</v>
      </c>
      <c r="B29" s="495"/>
      <c r="C29" s="496"/>
      <c r="D29" s="497"/>
    </row>
    <row r="30" spans="1:4" ht="18.75" customHeight="1" x14ac:dyDescent="0.25">
      <c r="A30" s="494" t="s">
        <v>293</v>
      </c>
      <c r="B30" s="495"/>
      <c r="C30" s="496"/>
      <c r="D30" s="497"/>
    </row>
    <row r="31" spans="1:4" ht="19.5" customHeight="1" x14ac:dyDescent="0.25">
      <c r="A31" s="494" t="s">
        <v>294</v>
      </c>
      <c r="B31" s="495"/>
      <c r="C31" s="496"/>
      <c r="D31" s="497"/>
    </row>
    <row r="32" spans="1:4" x14ac:dyDescent="0.25">
      <c r="A32" s="499"/>
      <c r="B32" s="500"/>
      <c r="C32" s="500"/>
      <c r="D32" s="500"/>
    </row>
    <row r="33" spans="1:4" x14ac:dyDescent="0.25">
      <c r="A33" s="501"/>
      <c r="B33" s="501"/>
      <c r="C33" s="501"/>
      <c r="D33" s="501"/>
    </row>
    <row r="34" spans="1:4" x14ac:dyDescent="0.25">
      <c r="A34" s="501"/>
      <c r="B34" s="501"/>
      <c r="C34" s="501"/>
      <c r="D34" s="501"/>
    </row>
    <row r="35" spans="1:4" x14ac:dyDescent="0.25">
      <c r="A35" s="476"/>
      <c r="B35" s="519"/>
      <c r="C35" s="477"/>
      <c r="D35" s="476"/>
    </row>
    <row r="36" spans="1:4" x14ac:dyDescent="0.25">
      <c r="A36" s="476"/>
      <c r="B36" s="519"/>
      <c r="C36" s="477"/>
      <c r="D36" s="476"/>
    </row>
  </sheetData>
  <mergeCells count="7">
    <mergeCell ref="B26:C26"/>
    <mergeCell ref="A1:D1"/>
    <mergeCell ref="A2:D2"/>
    <mergeCell ref="A3:D3"/>
    <mergeCell ref="A4:D4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19F6E92BAC434992170535A729CE8C" ma:contentTypeVersion="144" ma:contentTypeDescription="" ma:contentTypeScope="" ma:versionID="3ab4efb940d2a461ed5f51607e751c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1991-12-24T08:00:00+00:00</OpenedDate>
    <Date1 xmlns="dc463f71-b30c-4ab2-9473-d307f9d35888">2015-04-07T07:00:00+00:00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Power &amp; Light Company</CaseCompanyNames>
    <DocketNumber xmlns="dc463f71-b30c-4ab2-9473-d307f9d35888">911476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CB2F19C-DDCD-4344-A0FE-F054213FD9B1}"/>
</file>

<file path=customXml/itemProps2.xml><?xml version="1.0" encoding="utf-8"?>
<ds:datastoreItem xmlns:ds="http://schemas.openxmlformats.org/officeDocument/2006/customXml" ds:itemID="{3F3A6B44-3A4C-43F8-B419-3DD656833614}"/>
</file>

<file path=customXml/itemProps3.xml><?xml version="1.0" encoding="utf-8"?>
<ds:datastoreItem xmlns:ds="http://schemas.openxmlformats.org/officeDocument/2006/customXml" ds:itemID="{777E638F-D7CA-46F4-9B85-958C9EBB35A1}"/>
</file>

<file path=customXml/itemProps4.xml><?xml version="1.0" encoding="utf-8"?>
<ds:datastoreItem xmlns:ds="http://schemas.openxmlformats.org/officeDocument/2006/customXml" ds:itemID="{CB312034-9D47-4086-8316-810F9E2B6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03-31-15</vt:lpstr>
      <vt:lpstr>Gas 03-31-15</vt:lpstr>
      <vt:lpstr>03.31.15 UST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'03.31.15 UST'!Print_Area</vt:lpstr>
      <vt:lpstr>'Elec 03-31-15'!Print_Area</vt:lpstr>
      <vt:lpstr>'Elec JE Template'!Print_Area</vt:lpstr>
      <vt:lpstr>'Gas 03-31-15'!Print_Area</vt:lpstr>
      <vt:lpstr>'Gas JE Template'!Print_Area</vt:lpstr>
      <vt:lpstr>' Elec 09-30-13 (2)'!Print_Titles</vt:lpstr>
      <vt:lpstr>' Gas 9-30-13'!Print_Titles</vt:lpstr>
      <vt:lpstr>'Elec 03-31-15'!Print_Titles</vt:lpstr>
      <vt:lpstr>'Gas 03-31-15'!Print_Titles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2015-03-30T22:13:58Z</cp:lastPrinted>
  <dcterms:created xsi:type="dcterms:W3CDTF">1996-12-31T23:13:19Z</dcterms:created>
  <dcterms:modified xsi:type="dcterms:W3CDTF">2015-04-07T23:19:06Z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0x0101006E56B4D1795A2E4DB2F0B01679ED314A004B19F6E92BAC434992170535A729CE8C</vt:lpwstr>
  </property>
  <property fmtid="{D5CDD505-2E9C-101B-9397-08002B2CF9AE}" pid="3" name="_docset_NoMedatataSyncRequired">
    <vt:lpwstr>False</vt:lpwstr>
  </property>
</Properties>
</file>