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INANCIAL FOLDER\CITIES-Fuel Surcharge-Rates-Etc\_MasterData_RateCase\Route Hours\"/>
    </mc:Choice>
  </mc:AlternateContent>
  <bookViews>
    <workbookView xWindow="0" yWindow="0" windowWidth="24000" windowHeight="9720" activeTab="2"/>
  </bookViews>
  <sheets>
    <sheet name="BDI" sheetId="1" r:id="rId1"/>
    <sheet name="EDS" sheetId="3" r:id="rId2"/>
    <sheet name="YAK" sheetId="4" r:id="rId3"/>
    <sheet name="NOTES" sheetId="2" r:id="rId4"/>
  </sheets>
  <externalReferences>
    <externalReference r:id="rId5"/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4" l="1"/>
  <c r="E13" i="4"/>
  <c r="E17" i="4" s="1"/>
  <c r="E14" i="4"/>
  <c r="E15" i="4"/>
  <c r="E12" i="4"/>
  <c r="D11" i="4"/>
  <c r="E11" i="4"/>
  <c r="G11" i="4"/>
  <c r="G17" i="4"/>
  <c r="D13" i="4"/>
  <c r="D14" i="4"/>
  <c r="D15" i="4"/>
  <c r="D12" i="4"/>
  <c r="D17" i="4" s="1"/>
  <c r="G18" i="4" l="1"/>
  <c r="D18" i="4"/>
  <c r="E18" i="4"/>
  <c r="C10" i="4" l="1"/>
  <c r="H10" i="4" s="1"/>
  <c r="C16" i="4"/>
  <c r="H16" i="4" s="1"/>
  <c r="C11" i="4"/>
  <c r="H11" i="4" s="1"/>
  <c r="C15" i="4"/>
  <c r="H15" i="4" s="1"/>
  <c r="C14" i="4"/>
  <c r="H14" i="4" s="1"/>
  <c r="C13" i="4"/>
  <c r="H13" i="4" s="1"/>
  <c r="C12" i="4"/>
  <c r="H12" i="4" s="1"/>
  <c r="G2" i="3"/>
  <c r="E2" i="3"/>
  <c r="F2" i="3"/>
  <c r="D2" i="3"/>
  <c r="C2" i="3"/>
  <c r="H16" i="3"/>
  <c r="I16" i="3" s="1"/>
  <c r="H14" i="3"/>
  <c r="H13" i="3"/>
  <c r="H12" i="3"/>
  <c r="H11" i="3"/>
  <c r="H10" i="3"/>
  <c r="D15" i="3"/>
  <c r="E15" i="3"/>
  <c r="F15" i="3"/>
  <c r="H15" i="3" s="1"/>
  <c r="I15" i="3" s="1"/>
  <c r="G15" i="3"/>
  <c r="C15" i="3"/>
  <c r="D13" i="1"/>
  <c r="D25" i="1" s="1"/>
  <c r="E13" i="1"/>
  <c r="E25" i="1" s="1"/>
  <c r="F13" i="1"/>
  <c r="G13" i="1"/>
  <c r="H13" i="1"/>
  <c r="C13" i="1"/>
  <c r="F25" i="1"/>
  <c r="C25" i="1"/>
  <c r="F24" i="1"/>
  <c r="G24" i="1"/>
  <c r="G25" i="1" s="1"/>
  <c r="C24" i="1"/>
  <c r="D24" i="1"/>
  <c r="E24" i="1"/>
  <c r="H23" i="1"/>
  <c r="H22" i="1"/>
  <c r="H21" i="1"/>
  <c r="H20" i="1"/>
  <c r="H19" i="1"/>
  <c r="H18" i="1"/>
  <c r="H17" i="1"/>
  <c r="H16" i="1"/>
  <c r="H15" i="1"/>
  <c r="H14" i="1"/>
  <c r="H12" i="1"/>
  <c r="H11" i="1"/>
  <c r="H10" i="1"/>
  <c r="C17" i="4" l="1"/>
  <c r="H17" i="4" s="1"/>
  <c r="C18" i="4"/>
  <c r="H18" i="4" s="1"/>
  <c r="I18" i="4" s="1"/>
  <c r="I13" i="3"/>
  <c r="I14" i="3"/>
  <c r="I12" i="3"/>
  <c r="I10" i="3"/>
  <c r="I11" i="3"/>
  <c r="H24" i="1"/>
  <c r="I13" i="4" l="1"/>
  <c r="D2" i="4" s="1"/>
  <c r="I14" i="4"/>
  <c r="C2" i="4" s="1"/>
  <c r="I12" i="4"/>
  <c r="F2" i="4" s="1"/>
  <c r="I11" i="4"/>
  <c r="J2" i="4" s="1"/>
  <c r="I10" i="4"/>
  <c r="I16" i="4"/>
  <c r="I15" i="4"/>
  <c r="E2" i="4" s="1"/>
  <c r="I17" i="4"/>
  <c r="H25" i="1"/>
  <c r="K2" i="4" l="1"/>
  <c r="I18" i="1"/>
  <c r="E2" i="1" s="1"/>
  <c r="I25" i="1"/>
  <c r="I16" i="1"/>
  <c r="I2" i="1" s="1"/>
  <c r="I17" i="1"/>
  <c r="G2" i="1" s="1"/>
  <c r="I10" i="1"/>
  <c r="I14" i="1"/>
  <c r="C2" i="1" s="1"/>
  <c r="I22" i="1"/>
  <c r="I11" i="1"/>
  <c r="I15" i="1"/>
  <c r="D2" i="1" s="1"/>
  <c r="I19" i="1"/>
  <c r="J2" i="1" s="1"/>
  <c r="I23" i="1"/>
  <c r="I12" i="1"/>
  <c r="I20" i="1"/>
  <c r="K2" i="1" s="1"/>
  <c r="I13" i="1"/>
  <c r="M2" i="1" s="1"/>
  <c r="I21" i="1"/>
  <c r="F2" i="1" s="1"/>
  <c r="I24" i="1"/>
  <c r="L2" i="1" l="1"/>
  <c r="N2" i="1" s="1"/>
</calcChain>
</file>

<file path=xl/sharedStrings.xml><?xml version="1.0" encoding="utf-8"?>
<sst xmlns="http://schemas.openxmlformats.org/spreadsheetml/2006/main" count="121" uniqueCount="53">
  <si>
    <t>MAH HOURS</t>
  </si>
  <si>
    <t>METHOD</t>
  </si>
  <si>
    <t>C</t>
  </si>
  <si>
    <t>Pasco</t>
  </si>
  <si>
    <t>Mesa</t>
  </si>
  <si>
    <t>Kahlotus</t>
  </si>
  <si>
    <t>Connell</t>
  </si>
  <si>
    <t>Hatton</t>
  </si>
  <si>
    <t>Prosser</t>
  </si>
  <si>
    <t>Dayton</t>
  </si>
  <si>
    <t>Waitsburg</t>
  </si>
  <si>
    <t>Contract</t>
  </si>
  <si>
    <t>WUTC</t>
  </si>
  <si>
    <t>Region</t>
  </si>
  <si>
    <t>Franchise</t>
  </si>
  <si>
    <t>Benton Co</t>
  </si>
  <si>
    <t>Franklin Co</t>
  </si>
  <si>
    <t>Walla Walla Co</t>
  </si>
  <si>
    <t>WUTC Total</t>
  </si>
  <si>
    <t>Kennewick</t>
  </si>
  <si>
    <t>RECYCLING</t>
  </si>
  <si>
    <t>Contract Total</t>
  </si>
  <si>
    <t>ASL HOURS</t>
  </si>
  <si>
    <t>FEL HOURS</t>
  </si>
  <si>
    <t>REL HOURS</t>
  </si>
  <si>
    <t>DEL HOURS</t>
  </si>
  <si>
    <t>ROL HOURS</t>
  </si>
  <si>
    <t>TOTAL HOURS</t>
  </si>
  <si>
    <t>Total Annual</t>
  </si>
  <si>
    <t>DATA SOURCES</t>
  </si>
  <si>
    <t>ROL</t>
  </si>
  <si>
    <t>REL</t>
  </si>
  <si>
    <t>DEL</t>
  </si>
  <si>
    <t>PACKER (ASL &amp; FEL)</t>
  </si>
  <si>
    <t>WEST RICHLAND</t>
  </si>
  <si>
    <t>BENTON CITY</t>
  </si>
  <si>
    <t>Yakima Co</t>
  </si>
  <si>
    <t>MOXEE</t>
  </si>
  <si>
    <t>SELAH</t>
  </si>
  <si>
    <t>UNION GAP</t>
  </si>
  <si>
    <t>WAPATO</t>
  </si>
  <si>
    <t>West Richland</t>
  </si>
  <si>
    <t>Benton City</t>
  </si>
  <si>
    <t>Union Gap</t>
  </si>
  <si>
    <t>Selah</t>
  </si>
  <si>
    <t>Wapato</t>
  </si>
  <si>
    <t>Moxee</t>
  </si>
  <si>
    <t>Sunnyside</t>
  </si>
  <si>
    <t>Grandview</t>
  </si>
  <si>
    <t>ALLOCATION %</t>
  </si>
  <si>
    <t>Contract &amp; Recycling</t>
  </si>
  <si>
    <t>n/a</t>
  </si>
  <si>
    <t>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</si>
</sst>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3" fillId="0" borderId="1" xfId="2" applyFont="1" applyBorder="1" applyAlignment="1" applyProtection="1">
      <alignment horizontal="center" vertical="center"/>
    </xf>
    <xf numFmtId="0" fontId="3" fillId="0" borderId="1" xfId="2" applyFont="1" applyBorder="1" applyAlignment="1" applyProtection="1">
      <alignment horizontal="center" vertical="center" wrapText="1"/>
    </xf>
    <xf numFmtId="0" fontId="5" fillId="0" borderId="2" xfId="4" applyFont="1" applyBorder="1"/>
    <xf numFmtId="0" fontId="6" fillId="0" borderId="3" xfId="4" applyFont="1" applyFill="1" applyBorder="1"/>
    <xf numFmtId="0" fontId="5" fillId="0" borderId="4" xfId="4" applyFont="1" applyBorder="1"/>
    <xf numFmtId="0" fontId="6" fillId="0" borderId="5" xfId="4" applyFont="1" applyFill="1" applyBorder="1"/>
    <xf numFmtId="0" fontId="7" fillId="0" borderId="3" xfId="4" applyFont="1" applyFill="1" applyBorder="1"/>
    <xf numFmtId="0" fontId="6" fillId="2" borderId="5" xfId="4" applyFont="1" applyFill="1" applyBorder="1"/>
    <xf numFmtId="43" fontId="6" fillId="0" borderId="3" xfId="5" applyFont="1" applyBorder="1" applyAlignment="1">
      <alignment horizontal="center" vertical="center" wrapText="1"/>
    </xf>
    <xf numFmtId="0" fontId="8" fillId="0" borderId="2" xfId="4" applyFont="1" applyBorder="1"/>
    <xf numFmtId="3" fontId="6" fillId="0" borderId="6" xfId="1" applyNumberFormat="1" applyFont="1" applyBorder="1"/>
    <xf numFmtId="3" fontId="6" fillId="0" borderId="7" xfId="1" applyNumberFormat="1" applyFont="1" applyBorder="1"/>
    <xf numFmtId="3" fontId="6" fillId="0" borderId="8" xfId="1" applyNumberFormat="1" applyFont="1" applyBorder="1"/>
    <xf numFmtId="3" fontId="8" fillId="0" borderId="9" xfId="1" applyNumberFormat="1" applyFont="1" applyBorder="1"/>
    <xf numFmtId="0" fontId="3" fillId="0" borderId="1" xfId="6" applyFont="1" applyFill="1" applyBorder="1" applyAlignment="1" applyProtection="1">
      <alignment horizontal="center" vertical="center" wrapText="1"/>
    </xf>
    <xf numFmtId="9" fontId="0" fillId="0" borderId="0" xfId="1" applyFont="1"/>
    <xf numFmtId="165" fontId="0" fillId="0" borderId="0" xfId="1" applyNumberFormat="1" applyFont="1"/>
    <xf numFmtId="165" fontId="0" fillId="0" borderId="0" xfId="0" applyNumberFormat="1"/>
    <xf numFmtId="10" fontId="0" fillId="0" borderId="6" xfId="1" applyNumberFormat="1" applyFont="1" applyBorder="1"/>
    <xf numFmtId="10" fontId="6" fillId="0" borderId="7" xfId="1" applyNumberFormat="1" applyFont="1" applyBorder="1"/>
    <xf numFmtId="10" fontId="6" fillId="0" borderId="8" xfId="1" applyNumberFormat="1" applyFont="1" applyBorder="1"/>
    <xf numFmtId="43" fontId="6" fillId="0" borderId="12" xfId="5" applyFont="1" applyFill="1" applyBorder="1" applyAlignment="1">
      <alignment horizontal="center" vertical="center" wrapText="1"/>
    </xf>
    <xf numFmtId="10" fontId="8" fillId="0" borderId="9" xfId="1" applyNumberFormat="1" applyFont="1" applyBorder="1"/>
    <xf numFmtId="10" fontId="6" fillId="0" borderId="6" xfId="1" applyNumberFormat="1" applyFont="1" applyBorder="1"/>
    <xf numFmtId="0" fontId="0" fillId="0" borderId="0" xfId="0" applyBorder="1"/>
    <xf numFmtId="0" fontId="0" fillId="3" borderId="0" xfId="0" applyFill="1" applyBorder="1"/>
    <xf numFmtId="0" fontId="0" fillId="0" borderId="11" xfId="0" applyBorder="1"/>
    <xf numFmtId="9" fontId="8" fillId="0" borderId="9" xfId="1" applyFont="1" applyBorder="1"/>
    <xf numFmtId="3" fontId="8" fillId="0" borderId="2" xfId="1" applyNumberFormat="1" applyFont="1" applyBorder="1"/>
    <xf numFmtId="3" fontId="5" fillId="0" borderId="10" xfId="0" applyNumberFormat="1" applyFont="1" applyBorder="1"/>
    <xf numFmtId="3" fontId="5" fillId="0" borderId="4" xfId="0" applyNumberFormat="1" applyFont="1" applyBorder="1"/>
    <xf numFmtId="3" fontId="5" fillId="0" borderId="11" xfId="0" applyNumberFormat="1" applyFont="1" applyBorder="1"/>
    <xf numFmtId="43" fontId="6" fillId="0" borderId="9" xfId="5" applyFont="1" applyBorder="1" applyAlignment="1">
      <alignment horizontal="center" vertical="center" wrapText="1"/>
    </xf>
    <xf numFmtId="3" fontId="5" fillId="0" borderId="9" xfId="0" applyNumberFormat="1" applyFont="1" applyBorder="1"/>
    <xf numFmtId="3" fontId="5" fillId="0" borderId="2" xfId="0" applyNumberFormat="1" applyFont="1" applyBorder="1"/>
    <xf numFmtId="9" fontId="5" fillId="0" borderId="6" xfId="1" applyFont="1" applyBorder="1"/>
    <xf numFmtId="9" fontId="5" fillId="0" borderId="7" xfId="1" applyFont="1" applyBorder="1"/>
    <xf numFmtId="164" fontId="3" fillId="0" borderId="1" xfId="3" applyNumberFormat="1" applyFont="1" applyBorder="1" applyAlignment="1" applyProtection="1">
      <alignment horizontal="center" vertical="center" wrapText="1"/>
    </xf>
    <xf numFmtId="43" fontId="6" fillId="0" borderId="9" xfId="5" applyFont="1" applyFill="1" applyBorder="1" applyAlignment="1">
      <alignment horizontal="center" vertical="center" wrapText="1"/>
    </xf>
    <xf numFmtId="3" fontId="5" fillId="3" borderId="9" xfId="0" applyNumberFormat="1" applyFont="1" applyFill="1" applyBorder="1"/>
    <xf numFmtId="3" fontId="8" fillId="3" borderId="2" xfId="1" applyNumberFormat="1" applyFont="1" applyFill="1" applyBorder="1"/>
    <xf numFmtId="3" fontId="5" fillId="3" borderId="10" xfId="0" applyNumberFormat="1" applyFont="1" applyFill="1" applyBorder="1"/>
    <xf numFmtId="3" fontId="5" fillId="3" borderId="4" xfId="0" applyNumberFormat="1" applyFont="1" applyFill="1" applyBorder="1"/>
    <xf numFmtId="9" fontId="0" fillId="0" borderId="0" xfId="0" applyNumberFormat="1"/>
  </cellXfs>
  <cellStyles count="7">
    <cellStyle name="Comma 12 2" xfId="5"/>
    <cellStyle name="Comma 3" xfId="3"/>
    <cellStyle name="Normal" xfId="0" builtinId="0"/>
    <cellStyle name="Normal 11 2 2 3 2" xfId="4"/>
    <cellStyle name="Normal 2" xfId="2"/>
    <cellStyle name="Normal 2 2" xfId="6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opBox_ExpenseAllocation_06March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outeHourData_Analysis_06Mar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I_DropBoxHours"/>
      <sheetName val="EDS_DropBoxHours"/>
      <sheetName val="YAK_DropBoxHours"/>
      <sheetName val="AreaAssignment"/>
      <sheetName val="Clocked_Hours"/>
      <sheetName val="TransactionData"/>
      <sheetName val="Locations"/>
      <sheetName val="BillingGroup"/>
      <sheetName val="Notes_Calculation"/>
      <sheetName val="Pricing"/>
      <sheetName val="TimeStandard_Zones"/>
      <sheetName val="TimeStandard_Specific"/>
      <sheetName val="COUNTY_ASSIGNMENT"/>
      <sheetName val="Notes_Coordinates-Census"/>
      <sheetName val="Queries"/>
    </sheetNames>
    <sheetDataSet>
      <sheetData sheetId="0"/>
      <sheetData sheetId="1"/>
      <sheetData sheetId="2">
        <row r="9">
          <cell r="C9" t="str">
            <v>UNION GAP</v>
          </cell>
          <cell r="I9">
            <v>2998.7341060545336</v>
          </cell>
        </row>
        <row r="10">
          <cell r="C10" t="str">
            <v>SELAH</v>
          </cell>
          <cell r="I10">
            <v>1848.320587565421</v>
          </cell>
        </row>
        <row r="11">
          <cell r="C11" t="str">
            <v>GRANDVIEW</v>
          </cell>
          <cell r="I11">
            <v>1572.7351831497429</v>
          </cell>
        </row>
        <row r="12">
          <cell r="C12" t="str">
            <v>MOXEE</v>
          </cell>
          <cell r="I12">
            <v>1023.1828377258465</v>
          </cell>
        </row>
        <row r="13">
          <cell r="C13" t="str">
            <v>WAPATO</v>
          </cell>
          <cell r="I13">
            <v>589.30640562345832</v>
          </cell>
        </row>
        <row r="14">
          <cell r="C14" t="str">
            <v>Contract</v>
          </cell>
          <cell r="I14">
            <v>361.54084625762255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I_FINAL"/>
      <sheetName val="EDS_FINAL"/>
      <sheetName val="YAK_FINAL"/>
      <sheetName val="Calculation_BDI-EDS"/>
      <sheetName val="Calculation_YAK"/>
      <sheetName val="RouteArea_Xref"/>
      <sheetName val="AllocatedPackerExpense_Area"/>
      <sheetName val="RouteCheck_BDI-EDS_FINAL"/>
      <sheetName val="RouteCheck_YAKIMA_FINAL"/>
      <sheetName val="RouteCheck_BDI-EDS"/>
      <sheetName val="RouteCheck_YAKIMA_Draft"/>
      <sheetName val="HoursDistribution(RDA)_AVG"/>
      <sheetName val="HoursDistribution(RDAddI)_SUM"/>
      <sheetName val="AutomatedRoute_Data"/>
      <sheetName val="Payroll_AverageHours"/>
      <sheetName val="Payroll_DriverHours_3MO"/>
      <sheetName val="PayrollHours_All"/>
      <sheetName val="Notes"/>
      <sheetName val="LOOKUP"/>
      <sheetName val="BillingGroup"/>
    </sheetNames>
    <sheetDataSet>
      <sheetData sheetId="0"/>
      <sheetData sheetId="1"/>
      <sheetData sheetId="2">
        <row r="9">
          <cell r="C9" t="str">
            <v>MOXEE</v>
          </cell>
          <cell r="G9">
            <v>1539.9510181665007</v>
          </cell>
          <cell r="H9">
            <v>1010.0731301939059</v>
          </cell>
        </row>
        <row r="10">
          <cell r="C10" t="str">
            <v>SELAH</v>
          </cell>
          <cell r="G10">
            <v>1555.2485448370289</v>
          </cell>
          <cell r="H10">
            <v>2305.3433795013852</v>
          </cell>
        </row>
        <row r="11">
          <cell r="C11" t="str">
            <v>UNION GAP</v>
          </cell>
          <cell r="G11">
            <v>1254.3971869833085</v>
          </cell>
          <cell r="H11">
            <v>387.25475485658114</v>
          </cell>
        </row>
        <row r="12">
          <cell r="C12" t="str">
            <v>WAPATO</v>
          </cell>
          <cell r="G12">
            <v>1117.4603527986947</v>
          </cell>
          <cell r="H12">
            <v>587.16873544812802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D13" sqref="D13:E13"/>
    </sheetView>
  </sheetViews>
  <sheetFormatPr defaultRowHeight="15" x14ac:dyDescent="0.25"/>
  <cols>
    <col min="1" max="1" width="11.85546875" bestFit="1" customWidth="1"/>
    <col min="2" max="2" width="18.28515625" customWidth="1"/>
    <col min="3" max="11" width="10.42578125" customWidth="1"/>
    <col min="12" max="12" width="12.5703125" customWidth="1"/>
    <col min="13" max="13" width="10.42578125" customWidth="1"/>
  </cols>
  <sheetData>
    <row r="1" spans="1:14" ht="30" x14ac:dyDescent="0.25">
      <c r="B1" t="s">
        <v>1</v>
      </c>
      <c r="C1" s="1" t="s">
        <v>3</v>
      </c>
      <c r="D1" s="1" t="s">
        <v>19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2" t="s">
        <v>50</v>
      </c>
      <c r="M1" s="7" t="s">
        <v>18</v>
      </c>
    </row>
    <row r="2" spans="1:14" x14ac:dyDescent="0.25">
      <c r="A2" t="s">
        <v>0</v>
      </c>
      <c r="B2" t="s">
        <v>2</v>
      </c>
      <c r="C2" s="17">
        <f>INDEX($I$9:$I$25,MATCH(C$1,$B$9:$B$25,0))</f>
        <v>0.40623631852747394</v>
      </c>
      <c r="D2" s="17">
        <f t="shared" ref="D2:M2" si="0">INDEX($I$9:$I$25,MATCH(D$1,$B$9:$B$25,0))</f>
        <v>1.6106716881074611E-3</v>
      </c>
      <c r="E2" s="17">
        <f t="shared" si="0"/>
        <v>6.8157534541971399E-3</v>
      </c>
      <c r="F2" s="17">
        <f t="shared" si="0"/>
        <v>9.923738622070976E-3</v>
      </c>
      <c r="G2" s="17">
        <f t="shared" si="0"/>
        <v>3.6099482863578336E-2</v>
      </c>
      <c r="H2" s="17">
        <v>0</v>
      </c>
      <c r="I2" s="17">
        <f t="shared" si="0"/>
        <v>0.10771294102682902</v>
      </c>
      <c r="J2" s="17">
        <f t="shared" si="0"/>
        <v>3.9080090986444584E-2</v>
      </c>
      <c r="K2" s="17">
        <f t="shared" si="0"/>
        <v>8.7983341469879475E-3</v>
      </c>
      <c r="L2" s="17">
        <f>INDEX($I$9:$I$25,MATCH("Contract",$B$9:$B$25,0))+INDEX($I$9:$I$25,MATCH("Recycling",$B$9:$B$25,0))</f>
        <v>4.8107420413182091E-2</v>
      </c>
      <c r="M2" s="17">
        <f t="shared" si="0"/>
        <v>0.33561524827112832</v>
      </c>
      <c r="N2" s="18">
        <f>SUM(C2:M2)</f>
        <v>0.99999999999999978</v>
      </c>
    </row>
    <row r="9" spans="1:14" ht="45" x14ac:dyDescent="0.25">
      <c r="A9" s="3" t="s">
        <v>13</v>
      </c>
      <c r="B9" s="4" t="s">
        <v>14</v>
      </c>
      <c r="C9" s="9" t="s">
        <v>26</v>
      </c>
      <c r="D9" s="9" t="s">
        <v>22</v>
      </c>
      <c r="E9" s="9" t="s">
        <v>23</v>
      </c>
      <c r="F9" s="9" t="s">
        <v>24</v>
      </c>
      <c r="G9" s="9" t="s">
        <v>25</v>
      </c>
      <c r="H9" s="9" t="s">
        <v>27</v>
      </c>
      <c r="I9" s="22" t="s">
        <v>49</v>
      </c>
    </row>
    <row r="10" spans="1:14" x14ac:dyDescent="0.25">
      <c r="A10" s="5" t="s">
        <v>12</v>
      </c>
      <c r="B10" s="6" t="s">
        <v>15</v>
      </c>
      <c r="C10" s="11">
        <v>2851.1208324599315</v>
      </c>
      <c r="D10" s="11">
        <v>2261.3588814262807</v>
      </c>
      <c r="E10" s="11">
        <v>450.20852288279229</v>
      </c>
      <c r="F10" s="11">
        <v>196.75074159031377</v>
      </c>
      <c r="G10" s="11">
        <v>158.74694400049682</v>
      </c>
      <c r="H10" s="11">
        <f>SUM(C10:G10)</f>
        <v>5918.1859223598158</v>
      </c>
      <c r="I10" s="19">
        <f>H10/$H$25</f>
        <v>8.628812857824944E-2</v>
      </c>
    </row>
    <row r="11" spans="1:14" x14ac:dyDescent="0.25">
      <c r="A11" s="5" t="s">
        <v>12</v>
      </c>
      <c r="B11" s="6" t="s">
        <v>16</v>
      </c>
      <c r="C11" s="12">
        <v>2379.7992358911883</v>
      </c>
      <c r="D11" s="12">
        <v>4188.8211096406603</v>
      </c>
      <c r="E11" s="12">
        <v>3681.3229130482705</v>
      </c>
      <c r="F11" s="12">
        <v>562.46437652685472</v>
      </c>
      <c r="G11" s="12">
        <v>453.82040322219945</v>
      </c>
      <c r="H11" s="12">
        <f t="shared" ref="H11:H23" si="1">SUM(C11:G11)</f>
        <v>11266.228038329175</v>
      </c>
      <c r="I11" s="20">
        <f t="shared" ref="I11:I25" si="2">H11/$H$25</f>
        <v>0.16426346625751076</v>
      </c>
    </row>
    <row r="12" spans="1:14" x14ac:dyDescent="0.25">
      <c r="A12" s="5" t="s">
        <v>12</v>
      </c>
      <c r="B12" s="6" t="s">
        <v>17</v>
      </c>
      <c r="C12" s="13">
        <v>3740.0351607875937</v>
      </c>
      <c r="D12" s="13">
        <v>630.21477023355374</v>
      </c>
      <c r="E12" s="13">
        <v>985.20614808171933</v>
      </c>
      <c r="F12" s="13">
        <v>264.96359045335873</v>
      </c>
      <c r="G12" s="13">
        <v>213.78399855515804</v>
      </c>
      <c r="H12" s="13">
        <f t="shared" si="1"/>
        <v>5834.2036681113841</v>
      </c>
      <c r="I12" s="21">
        <f t="shared" si="2"/>
        <v>8.5063653435368092E-2</v>
      </c>
    </row>
    <row r="13" spans="1:14" x14ac:dyDescent="0.25">
      <c r="A13" s="3"/>
      <c r="B13" s="7" t="s">
        <v>18</v>
      </c>
      <c r="C13" s="14">
        <f>SUM(C10:C12)</f>
        <v>8970.9552291387135</v>
      </c>
      <c r="D13" s="14">
        <f t="shared" ref="D13:H13" si="3">SUM(D10:D12)</f>
        <v>7080.3947613004948</v>
      </c>
      <c r="E13" s="14">
        <f t="shared" si="3"/>
        <v>5116.7375840127825</v>
      </c>
      <c r="F13" s="14">
        <f t="shared" si="3"/>
        <v>1024.1787085705273</v>
      </c>
      <c r="G13" s="14">
        <f t="shared" si="3"/>
        <v>826.35134577785436</v>
      </c>
      <c r="H13" s="14">
        <f t="shared" si="3"/>
        <v>23018.617628800377</v>
      </c>
      <c r="I13" s="23">
        <f t="shared" si="2"/>
        <v>0.33561524827112832</v>
      </c>
    </row>
    <row r="14" spans="1:14" x14ac:dyDescent="0.25">
      <c r="A14" s="5" t="s">
        <v>11</v>
      </c>
      <c r="B14" s="8" t="s">
        <v>3</v>
      </c>
      <c r="C14" s="11">
        <v>7670.3912353851047</v>
      </c>
      <c r="D14" s="11">
        <v>12162.471174843711</v>
      </c>
      <c r="E14" s="11">
        <v>2182.0754592566736</v>
      </c>
      <c r="F14" s="11">
        <v>3236.2080794371209</v>
      </c>
      <c r="G14" s="11">
        <v>2611.1115953509161</v>
      </c>
      <c r="H14" s="11">
        <f t="shared" si="1"/>
        <v>27862.257544273525</v>
      </c>
      <c r="I14" s="24">
        <f t="shared" si="2"/>
        <v>0.40623631852747394</v>
      </c>
    </row>
    <row r="15" spans="1:14" x14ac:dyDescent="0.25">
      <c r="A15" s="5" t="s">
        <v>11</v>
      </c>
      <c r="B15" s="6" t="s">
        <v>19</v>
      </c>
      <c r="C15" s="12">
        <v>84.37480089636108</v>
      </c>
      <c r="D15" s="12">
        <v>0</v>
      </c>
      <c r="E15" s="12">
        <v>0</v>
      </c>
      <c r="F15" s="12">
        <v>14.442459856996493</v>
      </c>
      <c r="G15" s="12">
        <v>11.652796566947819</v>
      </c>
      <c r="H15" s="12">
        <f t="shared" si="1"/>
        <v>110.47005732030539</v>
      </c>
      <c r="I15" s="20">
        <f t="shared" si="2"/>
        <v>1.6106716881074611E-3</v>
      </c>
    </row>
    <row r="16" spans="1:14" x14ac:dyDescent="0.25">
      <c r="A16" s="5" t="s">
        <v>11</v>
      </c>
      <c r="B16" s="6" t="s">
        <v>8</v>
      </c>
      <c r="C16" s="12">
        <v>4015.7377993257724</v>
      </c>
      <c r="D16" s="12">
        <v>2780.3592804421487</v>
      </c>
      <c r="E16" s="12">
        <v>529.49019426442328</v>
      </c>
      <c r="F16" s="12">
        <v>34.340489490070247</v>
      </c>
      <c r="G16" s="12">
        <v>27.707381013999751</v>
      </c>
      <c r="H16" s="12">
        <f t="shared" si="1"/>
        <v>7387.6351445364153</v>
      </c>
      <c r="I16" s="20">
        <f t="shared" si="2"/>
        <v>0.10771294102682902</v>
      </c>
    </row>
    <row r="17" spans="1:9" x14ac:dyDescent="0.25">
      <c r="A17" s="5" t="s">
        <v>11</v>
      </c>
      <c r="B17" s="6" t="s">
        <v>6</v>
      </c>
      <c r="C17" s="12">
        <v>1195.2358218713343</v>
      </c>
      <c r="D17" s="12">
        <v>919.94912305825403</v>
      </c>
      <c r="E17" s="12">
        <v>174.44498000929099</v>
      </c>
      <c r="F17" s="12">
        <v>103.10860927367484</v>
      </c>
      <c r="G17" s="12">
        <v>83.192451982823883</v>
      </c>
      <c r="H17" s="12">
        <f t="shared" si="1"/>
        <v>2475.9309861953784</v>
      </c>
      <c r="I17" s="20">
        <f t="shared" si="2"/>
        <v>3.6099482863578336E-2</v>
      </c>
    </row>
    <row r="18" spans="1:9" x14ac:dyDescent="0.25">
      <c r="A18" s="5" t="s">
        <v>11</v>
      </c>
      <c r="B18" s="6" t="s">
        <v>4</v>
      </c>
      <c r="C18" s="12">
        <v>246.05870245062158</v>
      </c>
      <c r="D18" s="12">
        <v>192.09755028509389</v>
      </c>
      <c r="E18" s="12">
        <v>24.241997385996509</v>
      </c>
      <c r="F18" s="12">
        <v>2.8055866970278855</v>
      </c>
      <c r="G18" s="12">
        <v>2.2636677792504494</v>
      </c>
      <c r="H18" s="12">
        <f t="shared" si="1"/>
        <v>467.46750459799034</v>
      </c>
      <c r="I18" s="20">
        <f t="shared" si="2"/>
        <v>6.8157534541971399E-3</v>
      </c>
    </row>
    <row r="19" spans="1:9" x14ac:dyDescent="0.25">
      <c r="A19" s="5" t="s">
        <v>11</v>
      </c>
      <c r="B19" s="6" t="s">
        <v>9</v>
      </c>
      <c r="C19" s="12">
        <v>884.5074978653422</v>
      </c>
      <c r="D19" s="12">
        <v>1438.3725344154047</v>
      </c>
      <c r="E19" s="12">
        <v>0</v>
      </c>
      <c r="F19" s="12">
        <v>197.84781306022023</v>
      </c>
      <c r="G19" s="12">
        <v>159.63210835510151</v>
      </c>
      <c r="H19" s="12">
        <f t="shared" si="1"/>
        <v>2680.3599536960687</v>
      </c>
      <c r="I19" s="20">
        <f t="shared" si="2"/>
        <v>3.9080090986444584E-2</v>
      </c>
    </row>
    <row r="20" spans="1:9" x14ac:dyDescent="0.25">
      <c r="A20" s="5" t="s">
        <v>11</v>
      </c>
      <c r="B20" s="6" t="s">
        <v>10</v>
      </c>
      <c r="C20" s="12">
        <v>219.05147889106624</v>
      </c>
      <c r="D20" s="12">
        <v>366.35209732559701</v>
      </c>
      <c r="E20" s="12">
        <v>0</v>
      </c>
      <c r="F20" s="12">
        <v>9.9852945534372672</v>
      </c>
      <c r="G20" s="12">
        <v>8.0565642725943842</v>
      </c>
      <c r="H20" s="12">
        <f t="shared" si="1"/>
        <v>603.44543504269495</v>
      </c>
      <c r="I20" s="20">
        <f t="shared" si="2"/>
        <v>8.7983341469879475E-3</v>
      </c>
    </row>
    <row r="21" spans="1:9" x14ac:dyDescent="0.25">
      <c r="A21" s="5" t="s">
        <v>11</v>
      </c>
      <c r="B21" s="6" t="s">
        <v>5</v>
      </c>
      <c r="C21" s="12">
        <v>120.35817186686805</v>
      </c>
      <c r="D21" s="12">
        <v>470.13347832930879</v>
      </c>
      <c r="E21" s="12">
        <v>87.077713185438725</v>
      </c>
      <c r="F21" s="12">
        <v>1.6954614653275979</v>
      </c>
      <c r="G21" s="12">
        <v>1.3679710892871721</v>
      </c>
      <c r="H21" s="12">
        <f t="shared" si="1"/>
        <v>680.63279593623031</v>
      </c>
      <c r="I21" s="20">
        <f t="shared" si="2"/>
        <v>9.923738622070976E-3</v>
      </c>
    </row>
    <row r="22" spans="1:9" x14ac:dyDescent="0.25">
      <c r="A22" s="5" t="s">
        <v>11</v>
      </c>
      <c r="B22" s="6" t="s">
        <v>11</v>
      </c>
      <c r="C22" s="12">
        <v>576.35926230879704</v>
      </c>
      <c r="D22" s="12">
        <v>0</v>
      </c>
      <c r="E22" s="12">
        <v>0</v>
      </c>
      <c r="F22" s="12">
        <v>0</v>
      </c>
      <c r="G22" s="12">
        <v>0</v>
      </c>
      <c r="H22" s="12">
        <f t="shared" si="1"/>
        <v>576.35926230879704</v>
      </c>
      <c r="I22" s="20">
        <f t="shared" si="2"/>
        <v>8.4034132732240963E-3</v>
      </c>
    </row>
    <row r="23" spans="1:9" x14ac:dyDescent="0.25">
      <c r="A23" s="5" t="s">
        <v>11</v>
      </c>
      <c r="B23" s="6" t="s">
        <v>20</v>
      </c>
      <c r="C23" s="25"/>
      <c r="D23" s="26"/>
      <c r="E23" s="12">
        <v>2723.1520718853917</v>
      </c>
      <c r="F23" s="26"/>
      <c r="G23" s="25"/>
      <c r="H23" s="12">
        <f t="shared" si="1"/>
        <v>2723.1520718853917</v>
      </c>
      <c r="I23" s="21">
        <f t="shared" si="2"/>
        <v>3.9704007139957996E-2</v>
      </c>
    </row>
    <row r="24" spans="1:9" x14ac:dyDescent="0.25">
      <c r="A24" s="3"/>
      <c r="B24" s="7" t="s">
        <v>21</v>
      </c>
      <c r="C24" s="14">
        <f t="shared" ref="C24:D24" si="4">SUM(C14:C23)</f>
        <v>15012.074770861269</v>
      </c>
      <c r="D24" s="14">
        <f t="shared" si="4"/>
        <v>18329.735238699523</v>
      </c>
      <c r="E24" s="14">
        <f>SUM(E14:E23)</f>
        <v>5720.4824159872151</v>
      </c>
      <c r="F24" s="14">
        <f t="shared" ref="F24:H24" si="5">SUM(F14:F23)</f>
        <v>3600.4337938338758</v>
      </c>
      <c r="G24" s="14">
        <f t="shared" si="5"/>
        <v>2904.9845364109206</v>
      </c>
      <c r="H24" s="14">
        <f t="shared" si="5"/>
        <v>45567.710755792803</v>
      </c>
      <c r="I24" s="23">
        <f t="shared" si="2"/>
        <v>0.66438475172887157</v>
      </c>
    </row>
    <row r="25" spans="1:9" x14ac:dyDescent="0.25">
      <c r="A25" s="27"/>
      <c r="B25" s="10" t="s">
        <v>28</v>
      </c>
      <c r="C25" s="14">
        <f t="shared" ref="C25:D25" si="6">+C13+C24</f>
        <v>23983.029999999984</v>
      </c>
      <c r="D25" s="14">
        <f t="shared" si="6"/>
        <v>25410.130000000019</v>
      </c>
      <c r="E25" s="14">
        <f>+E13+E24</f>
        <v>10837.219999999998</v>
      </c>
      <c r="F25" s="14">
        <f t="shared" ref="F25:H25" si="7">+F13+F24</f>
        <v>4624.6125024044031</v>
      </c>
      <c r="G25" s="14">
        <f t="shared" si="7"/>
        <v>3731.335882188775</v>
      </c>
      <c r="H25" s="14">
        <f t="shared" si="7"/>
        <v>68586.328384593187</v>
      </c>
      <c r="I25" s="23">
        <f t="shared" si="2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0" sqref="H10"/>
    </sheetView>
  </sheetViews>
  <sheetFormatPr defaultRowHeight="15" x14ac:dyDescent="0.25"/>
  <cols>
    <col min="1" max="1" width="13.140625" bestFit="1" customWidth="1"/>
    <col min="2" max="2" width="18.7109375" bestFit="1" customWidth="1"/>
    <col min="3" max="4" width="10.85546875" customWidth="1"/>
    <col min="5" max="5" width="11" customWidth="1"/>
  </cols>
  <sheetData>
    <row r="1" spans="1:9" ht="45" x14ac:dyDescent="0.25">
      <c r="B1" t="s">
        <v>1</v>
      </c>
      <c r="C1" s="2" t="s">
        <v>41</v>
      </c>
      <c r="D1" s="2" t="s">
        <v>42</v>
      </c>
      <c r="E1" s="2" t="s">
        <v>50</v>
      </c>
      <c r="F1" s="38" t="s">
        <v>18</v>
      </c>
    </row>
    <row r="2" spans="1:9" x14ac:dyDescent="0.25">
      <c r="A2" t="s">
        <v>0</v>
      </c>
      <c r="B2" t="s">
        <v>2</v>
      </c>
      <c r="C2" s="17">
        <f>INDEX($I$9:$I$25,MATCH(C$1,$B$9:$B$25,0))</f>
        <v>0.20843695182405056</v>
      </c>
      <c r="D2" s="17">
        <f>INDEX($I$9:$I$25,MATCH(D$1,$B$9:$B$25,0))</f>
        <v>0.16808404290704182</v>
      </c>
      <c r="E2" s="17">
        <f>INDEX($I$9:$I$25,MATCH("Recycling",$B$9:$B$25,0))</f>
        <v>2.6716278904340984E-2</v>
      </c>
      <c r="F2" s="17">
        <f>INDEX($I$9:$I$25,MATCH(F$1,$B$9:$B$25,0))</f>
        <v>0.59676272636456651</v>
      </c>
      <c r="G2" s="18">
        <f>SUM(C2:F2)</f>
        <v>0.99999999999999978</v>
      </c>
    </row>
    <row r="9" spans="1:9" ht="60" x14ac:dyDescent="0.25">
      <c r="A9" s="3" t="s">
        <v>13</v>
      </c>
      <c r="B9" s="4" t="s">
        <v>14</v>
      </c>
      <c r="C9" s="33" t="s">
        <v>26</v>
      </c>
      <c r="D9" s="33" t="s">
        <v>22</v>
      </c>
      <c r="E9" s="33" t="s">
        <v>23</v>
      </c>
      <c r="F9" s="33" t="s">
        <v>24</v>
      </c>
      <c r="G9" s="33" t="s">
        <v>25</v>
      </c>
      <c r="H9" s="33" t="s">
        <v>27</v>
      </c>
      <c r="I9" s="39" t="s">
        <v>49</v>
      </c>
    </row>
    <row r="10" spans="1:9" x14ac:dyDescent="0.25">
      <c r="A10" s="5" t="s">
        <v>12</v>
      </c>
      <c r="B10" s="6" t="s">
        <v>15</v>
      </c>
      <c r="C10" s="34">
        <v>1712.9750758909124</v>
      </c>
      <c r="D10" s="34">
        <v>1788.6784147228775</v>
      </c>
      <c r="E10" s="34">
        <v>1071.4838561734025</v>
      </c>
      <c r="F10" s="34">
        <v>3343.3266633099238</v>
      </c>
      <c r="G10" s="34">
        <v>1673.894930726341</v>
      </c>
      <c r="H10" s="35">
        <f>SUM(C10:G10)</f>
        <v>9590.3589408234584</v>
      </c>
      <c r="I10" s="36">
        <f>H10/$H$16</f>
        <v>0.59676272636456651</v>
      </c>
    </row>
    <row r="11" spans="1:9" x14ac:dyDescent="0.25">
      <c r="A11" s="3"/>
      <c r="B11" s="7" t="s">
        <v>18</v>
      </c>
      <c r="C11" s="29">
        <v>1712.9750758909124</v>
      </c>
      <c r="D11" s="29">
        <v>1788.6784147228775</v>
      </c>
      <c r="E11" s="29">
        <v>1071.4838561734025</v>
      </c>
      <c r="F11" s="29">
        <v>3343.3266633099238</v>
      </c>
      <c r="G11" s="29">
        <v>1673.894930726341</v>
      </c>
      <c r="H11" s="29">
        <f t="shared" ref="H11:H16" si="0">SUM(C11:G11)</f>
        <v>9590.3589408234584</v>
      </c>
      <c r="I11" s="28">
        <f t="shared" ref="I11:I16" si="1">H11/$H$16</f>
        <v>0.59676272636456651</v>
      </c>
    </row>
    <row r="12" spans="1:9" x14ac:dyDescent="0.25">
      <c r="A12" s="5" t="s">
        <v>11</v>
      </c>
      <c r="B12" s="8" t="s">
        <v>34</v>
      </c>
      <c r="C12" s="30">
        <v>538.99201235263683</v>
      </c>
      <c r="D12" s="30">
        <v>1851.0567314627024</v>
      </c>
      <c r="E12" s="30">
        <v>332.50885470419149</v>
      </c>
      <c r="F12" s="30">
        <v>417.91910991392018</v>
      </c>
      <c r="G12" s="30">
        <v>209.23850702821005</v>
      </c>
      <c r="H12" s="30">
        <f t="shared" si="0"/>
        <v>3349.7152154616606</v>
      </c>
      <c r="I12" s="37">
        <f t="shared" si="1"/>
        <v>0.20843695182405056</v>
      </c>
    </row>
    <row r="13" spans="1:9" x14ac:dyDescent="0.25">
      <c r="A13" s="5" t="s">
        <v>11</v>
      </c>
      <c r="B13" s="6" t="s">
        <v>35</v>
      </c>
      <c r="C13" s="31">
        <v>196.69291175645048</v>
      </c>
      <c r="D13" s="31">
        <v>793.83485381442063</v>
      </c>
      <c r="E13" s="31">
        <v>430.41958871114804</v>
      </c>
      <c r="F13" s="31">
        <v>853.1342267761562</v>
      </c>
      <c r="G13" s="31">
        <v>427.13656224544781</v>
      </c>
      <c r="H13" s="31">
        <f t="shared" si="0"/>
        <v>2701.218143303623</v>
      </c>
      <c r="I13" s="37">
        <f t="shared" si="1"/>
        <v>0.16808404290704182</v>
      </c>
    </row>
    <row r="14" spans="1:9" x14ac:dyDescent="0.25">
      <c r="A14" s="5" t="s">
        <v>11</v>
      </c>
      <c r="B14" s="6" t="s">
        <v>20</v>
      </c>
      <c r="C14" s="32"/>
      <c r="D14" s="32">
        <v>0</v>
      </c>
      <c r="E14" s="32">
        <v>429.34770041125847</v>
      </c>
      <c r="F14" s="32"/>
      <c r="G14" s="32"/>
      <c r="H14" s="32">
        <f t="shared" si="0"/>
        <v>429.34770041125847</v>
      </c>
      <c r="I14" s="37">
        <f t="shared" si="1"/>
        <v>2.6716278904340984E-2</v>
      </c>
    </row>
    <row r="15" spans="1:9" x14ac:dyDescent="0.25">
      <c r="A15" s="3"/>
      <c r="B15" s="7" t="s">
        <v>21</v>
      </c>
      <c r="C15" s="29">
        <f>SUM(C12:C14)</f>
        <v>735.68492410908732</v>
      </c>
      <c r="D15" s="29">
        <f t="shared" ref="D15:H15" si="2">SUM(D12:D14)</f>
        <v>2644.8915852771229</v>
      </c>
      <c r="E15" s="29">
        <f t="shared" si="2"/>
        <v>1192.2761438265979</v>
      </c>
      <c r="F15" s="29">
        <f t="shared" si="2"/>
        <v>1271.0533366900763</v>
      </c>
      <c r="G15" s="29">
        <f t="shared" si="2"/>
        <v>636.3750692736578</v>
      </c>
      <c r="H15" s="29">
        <f t="shared" si="0"/>
        <v>6480.2810591765419</v>
      </c>
      <c r="I15" s="28">
        <f t="shared" si="1"/>
        <v>0.40323727363543338</v>
      </c>
    </row>
    <row r="16" spans="1:9" x14ac:dyDescent="0.25">
      <c r="A16" s="10" t="s">
        <v>28</v>
      </c>
      <c r="B16" s="7"/>
      <c r="C16" s="29">
        <v>2448.66</v>
      </c>
      <c r="D16" s="29">
        <v>4433.5700000000006</v>
      </c>
      <c r="E16" s="29">
        <v>2263.7600000000002</v>
      </c>
      <c r="F16" s="29">
        <v>4614.380000000001</v>
      </c>
      <c r="G16" s="29">
        <v>2310.2699999999995</v>
      </c>
      <c r="H16" s="29">
        <f t="shared" si="0"/>
        <v>16070.640000000003</v>
      </c>
      <c r="I16" s="28">
        <f t="shared" si="1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K9" sqref="K9"/>
    </sheetView>
  </sheetViews>
  <sheetFormatPr defaultRowHeight="15" x14ac:dyDescent="0.25"/>
  <cols>
    <col min="1" max="1" width="13.140625" bestFit="1" customWidth="1"/>
    <col min="2" max="2" width="14.7109375" bestFit="1" customWidth="1"/>
    <col min="7" max="7" width="11.85546875" customWidth="1"/>
    <col min="8" max="9" width="12" customWidth="1"/>
  </cols>
  <sheetData>
    <row r="1" spans="1:11" ht="30" x14ac:dyDescent="0.25">
      <c r="B1" t="s">
        <v>1</v>
      </c>
      <c r="C1" s="15" t="s">
        <v>43</v>
      </c>
      <c r="D1" s="15" t="s">
        <v>44</v>
      </c>
      <c r="E1" s="15" t="s">
        <v>45</v>
      </c>
      <c r="F1" s="15" t="s">
        <v>46</v>
      </c>
      <c r="G1" s="15" t="s">
        <v>11</v>
      </c>
      <c r="H1" s="15" t="s">
        <v>47</v>
      </c>
      <c r="I1" s="15" t="s">
        <v>48</v>
      </c>
      <c r="J1" s="38" t="s">
        <v>18</v>
      </c>
    </row>
    <row r="2" spans="1:11" x14ac:dyDescent="0.25">
      <c r="A2" t="s">
        <v>0</v>
      </c>
      <c r="B2" t="s">
        <v>2</v>
      </c>
      <c r="C2" s="16">
        <f t="shared" ref="C2:G2" si="0">INDEX($I$10:$I$18,MATCH(C$1,$B$10:$B$18,0))</f>
        <v>0.18766686401804383</v>
      </c>
      <c r="D2" s="16">
        <f t="shared" si="0"/>
        <v>0.23048309213248414</v>
      </c>
      <c r="E2" s="16">
        <f t="shared" si="0"/>
        <v>9.285533924979196E-2</v>
      </c>
      <c r="F2" s="16">
        <f t="shared" si="0"/>
        <v>0.14309052290223026</v>
      </c>
      <c r="G2" s="16">
        <f t="shared" si="0"/>
        <v>1.416870728500896E-2</v>
      </c>
      <c r="H2" t="s">
        <v>51</v>
      </c>
      <c r="I2" t="s">
        <v>51</v>
      </c>
      <c r="J2" s="16">
        <f>INDEX($I$10:$I$18,MATCH(J$1,$B$10:$B$18,0))</f>
        <v>0.33173547441244072</v>
      </c>
      <c r="K2" s="44">
        <f>SUM(C2:J2)</f>
        <v>0.99999999999999978</v>
      </c>
    </row>
    <row r="9" spans="1:11" ht="45" x14ac:dyDescent="0.25">
      <c r="A9" s="3" t="s">
        <v>13</v>
      </c>
      <c r="B9" s="4" t="s">
        <v>14</v>
      </c>
      <c r="C9" s="33" t="s">
        <v>26</v>
      </c>
      <c r="D9" s="33" t="s">
        <v>22</v>
      </c>
      <c r="E9" s="33" t="s">
        <v>23</v>
      </c>
      <c r="F9" s="33" t="s">
        <v>24</v>
      </c>
      <c r="G9" s="33" t="s">
        <v>25</v>
      </c>
      <c r="H9" s="33" t="s">
        <v>27</v>
      </c>
      <c r="I9" s="39" t="s">
        <v>49</v>
      </c>
    </row>
    <row r="10" spans="1:11" x14ac:dyDescent="0.25">
      <c r="A10" s="5" t="s">
        <v>12</v>
      </c>
      <c r="B10" s="6" t="s">
        <v>36</v>
      </c>
      <c r="C10" s="34">
        <f>2245.87+1573</f>
        <v>3818.87</v>
      </c>
      <c r="D10" s="34">
        <v>2809.732897214471</v>
      </c>
      <c r="E10" s="34">
        <v>0</v>
      </c>
      <c r="F10" s="40"/>
      <c r="G10" s="34">
        <v>1836.243029812659</v>
      </c>
      <c r="H10" s="35">
        <f>SUM(C10:G10)</f>
        <v>8464.8459270271287</v>
      </c>
      <c r="I10" s="36">
        <f>+H10/$H$18</f>
        <v>0.33173547441244072</v>
      </c>
    </row>
    <row r="11" spans="1:11" x14ac:dyDescent="0.25">
      <c r="A11" s="3"/>
      <c r="B11" s="7" t="s">
        <v>18</v>
      </c>
      <c r="C11" s="29">
        <f>+C10</f>
        <v>3818.87</v>
      </c>
      <c r="D11" s="29">
        <f t="shared" ref="D11:G11" si="1">+D10</f>
        <v>2809.732897214471</v>
      </c>
      <c r="E11" s="29">
        <f t="shared" si="1"/>
        <v>0</v>
      </c>
      <c r="F11" s="41"/>
      <c r="G11" s="29">
        <f t="shared" si="1"/>
        <v>1836.243029812659</v>
      </c>
      <c r="H11" s="29">
        <f t="shared" ref="H11:H18" si="2">SUM(C11:G11)</f>
        <v>8464.8459270271287</v>
      </c>
      <c r="I11" s="28">
        <f t="shared" ref="I11:I18" si="3">+H11/$H$18</f>
        <v>0.33173547441244072</v>
      </c>
    </row>
    <row r="12" spans="1:11" x14ac:dyDescent="0.25">
      <c r="A12" s="5" t="s">
        <v>11</v>
      </c>
      <c r="B12" s="8" t="s">
        <v>37</v>
      </c>
      <c r="C12" s="30">
        <f>INDEX([1]YAK_DropBoxHours!I$9:I$14,MATCH(B12,[1]YAK_DropBoxHours!$C$9:$C$14,0))</f>
        <v>1023.1828377258465</v>
      </c>
      <c r="D12" s="30">
        <f>INDEX([2]YAK_FINAL!$G$9:$G$12,MATCH(B12,[2]YAK_FINAL!$C$9:$C$12,0))</f>
        <v>1539.9510181665007</v>
      </c>
      <c r="E12" s="30">
        <f>INDEX([2]YAK_FINAL!$H$9:$H$12,MATCH(B12,[2]YAK_FINAL!$C$9:$C$12,0))</f>
        <v>1010.0731301939059</v>
      </c>
      <c r="F12" s="42"/>
      <c r="G12" s="30">
        <v>78.01310766595833</v>
      </c>
      <c r="H12" s="30">
        <f t="shared" si="2"/>
        <v>3651.2200937522111</v>
      </c>
      <c r="I12" s="37">
        <f t="shared" si="3"/>
        <v>0.14309052290223026</v>
      </c>
    </row>
    <row r="13" spans="1:11" x14ac:dyDescent="0.25">
      <c r="A13" s="5" t="s">
        <v>11</v>
      </c>
      <c r="B13" s="6" t="s">
        <v>38</v>
      </c>
      <c r="C13" s="31">
        <f>INDEX([1]YAK_DropBoxHours!I$9:I$14,MATCH(B13,[1]YAK_DropBoxHours!$C$9:$C$14,0))</f>
        <v>1848.320587565421</v>
      </c>
      <c r="D13" s="31">
        <f>INDEX([2]YAK_FINAL!$G$9:$G$12,MATCH(B13,[2]YAK_FINAL!$C$9:$C$12,0))</f>
        <v>1555.2485448370289</v>
      </c>
      <c r="E13" s="31">
        <f>INDEX([2]YAK_FINAL!$H$9:$H$12,MATCH(B13,[2]YAK_FINAL!$C$9:$C$12,0))</f>
        <v>2305.3433795013852</v>
      </c>
      <c r="F13" s="43"/>
      <c r="G13" s="31">
        <v>172.29108002986567</v>
      </c>
      <c r="H13" s="31">
        <f t="shared" si="2"/>
        <v>5881.2035919337013</v>
      </c>
      <c r="I13" s="37">
        <f t="shared" si="3"/>
        <v>0.23048309213248414</v>
      </c>
    </row>
    <row r="14" spans="1:11" x14ac:dyDescent="0.25">
      <c r="A14" s="5" t="s">
        <v>11</v>
      </c>
      <c r="B14" s="6" t="s">
        <v>39</v>
      </c>
      <c r="C14" s="31">
        <f>INDEX([1]YAK_DropBoxHours!I$9:I$14,MATCH(B14,[1]YAK_DropBoxHours!$C$9:$C$14,0))</f>
        <v>2998.7341060545336</v>
      </c>
      <c r="D14" s="31">
        <f>INDEX([2]YAK_FINAL!$G$9:$G$12,MATCH(B14,[2]YAK_FINAL!$C$9:$C$12,0))</f>
        <v>1254.3971869833085</v>
      </c>
      <c r="E14" s="31">
        <f>INDEX([2]YAK_FINAL!$H$9:$H$12,MATCH(B14,[2]YAK_FINAL!$C$9:$C$12,0))</f>
        <v>387.25475485658114</v>
      </c>
      <c r="F14" s="43"/>
      <c r="G14" s="31">
        <v>148.28206887758816</v>
      </c>
      <c r="H14" s="31">
        <f t="shared" si="2"/>
        <v>4788.6681167720117</v>
      </c>
      <c r="I14" s="37">
        <f t="shared" si="3"/>
        <v>0.18766686401804383</v>
      </c>
    </row>
    <row r="15" spans="1:11" x14ac:dyDescent="0.25">
      <c r="A15" s="5" t="s">
        <v>11</v>
      </c>
      <c r="B15" s="6" t="s">
        <v>40</v>
      </c>
      <c r="C15" s="31">
        <f>INDEX([1]YAK_DropBoxHours!I$9:I$14,MATCH(B15,[1]YAK_DropBoxHours!$C$9:$C$14,0))</f>
        <v>589.30640562345832</v>
      </c>
      <c r="D15" s="31">
        <f>INDEX([2]YAK_FINAL!$G$9:$G$12,MATCH(B15,[2]YAK_FINAL!$C$9:$C$12,0))</f>
        <v>1117.4603527986947</v>
      </c>
      <c r="E15" s="31">
        <f>INDEX([2]YAK_FINAL!$H$9:$H$12,MATCH(B15,[2]YAK_FINAL!$C$9:$C$12,0))</f>
        <v>587.16873544812802</v>
      </c>
      <c r="F15" s="43"/>
      <c r="G15" s="31">
        <v>75.440713613928594</v>
      </c>
      <c r="H15" s="31">
        <f t="shared" si="2"/>
        <v>2369.3762074842093</v>
      </c>
      <c r="I15" s="37">
        <f t="shared" si="3"/>
        <v>9.285533924979196E-2</v>
      </c>
    </row>
    <row r="16" spans="1:11" x14ac:dyDescent="0.25">
      <c r="A16" s="5" t="s">
        <v>11</v>
      </c>
      <c r="B16" s="6" t="s">
        <v>52</v>
      </c>
      <c r="C16" s="31">
        <f>INDEX([1]YAK_DropBoxHours!I$9:I$14,MATCH(B16,[1]YAK_DropBoxHours!$C$9:$C$14,0))</f>
        <v>361.54084625762255</v>
      </c>
      <c r="D16" s="31">
        <v>0</v>
      </c>
      <c r="E16" s="31">
        <v>0</v>
      </c>
      <c r="F16" s="43"/>
      <c r="G16" s="31"/>
      <c r="H16" s="31">
        <f t="shared" si="2"/>
        <v>361.54084625762255</v>
      </c>
      <c r="I16" s="37">
        <f t="shared" si="3"/>
        <v>1.416870728500896E-2</v>
      </c>
    </row>
    <row r="17" spans="1:9" x14ac:dyDescent="0.25">
      <c r="A17" s="3"/>
      <c r="B17" s="7" t="s">
        <v>21</v>
      </c>
      <c r="C17" s="29">
        <f>SUM(C12:C16)</f>
        <v>6821.0847832268819</v>
      </c>
      <c r="D17" s="29">
        <f t="shared" ref="D17:G17" si="4">SUM(D12:D16)</f>
        <v>5467.0571027855331</v>
      </c>
      <c r="E17" s="29">
        <f t="shared" si="4"/>
        <v>4289.84</v>
      </c>
      <c r="F17" s="41"/>
      <c r="G17" s="29">
        <f t="shared" si="4"/>
        <v>474.02697018734074</v>
      </c>
      <c r="H17" s="29">
        <f t="shared" si="2"/>
        <v>17052.008856199755</v>
      </c>
      <c r="I17" s="28">
        <f t="shared" si="3"/>
        <v>0.66826452558755911</v>
      </c>
    </row>
    <row r="18" spans="1:9" x14ac:dyDescent="0.25">
      <c r="A18" s="10" t="s">
        <v>28</v>
      </c>
      <c r="B18" s="7"/>
      <c r="C18" s="29">
        <f>+C17+C11</f>
        <v>10639.954783226882</v>
      </c>
      <c r="D18" s="29">
        <f t="shared" ref="D18:G18" si="5">+D17+D11</f>
        <v>8276.7900000000045</v>
      </c>
      <c r="E18" s="29">
        <f t="shared" si="5"/>
        <v>4289.84</v>
      </c>
      <c r="F18" s="41"/>
      <c r="G18" s="29">
        <f t="shared" si="5"/>
        <v>2310.2699999999995</v>
      </c>
      <c r="H18" s="29">
        <f t="shared" si="2"/>
        <v>25516.854783226889</v>
      </c>
      <c r="I18" s="28">
        <f t="shared" si="3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defaultRowHeight="15" x14ac:dyDescent="0.25"/>
  <cols>
    <col min="1" max="1" width="18.28515625" bestFit="1" customWidth="1"/>
  </cols>
  <sheetData>
    <row r="1" spans="1:1" x14ac:dyDescent="0.25">
      <c r="A1" t="s">
        <v>29</v>
      </c>
    </row>
    <row r="3" spans="1:1" x14ac:dyDescent="0.25">
      <c r="A3" t="s">
        <v>33</v>
      </c>
    </row>
    <row r="4" spans="1:1" x14ac:dyDescent="0.25">
      <c r="A4" t="s">
        <v>30</v>
      </c>
    </row>
    <row r="5" spans="1:1" x14ac:dyDescent="0.25">
      <c r="A5" t="s">
        <v>31</v>
      </c>
    </row>
    <row r="6" spans="1:1" x14ac:dyDescent="0.25">
      <c r="A6" t="s">
        <v>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BD32CD50E6784E9F28FECA17CA5B36" ma:contentTypeVersion="92" ma:contentTypeDescription="" ma:contentTypeScope="" ma:versionID="014e772af6a810b929dc2cce7ecab2d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2017-03-17T07:00:00+00:00</OpenedDate>
    <Date1 xmlns="dc463f71-b30c-4ab2-9473-d307f9d35888">2017-03-20T07:00:00+00:00</Date1>
    <IsDocumentOrder xmlns="dc463f71-b30c-4ab2-9473-d307f9d35888" xsi:nil="true"/>
    <IsHighlyConfidential xmlns="dc463f71-b30c-4ab2-9473-d307f9d35888">false</IsHighlyConfidential>
    <CaseCompanyNames xmlns="dc463f71-b30c-4ab2-9473-d307f9d35888">BASIN DISPOSAL INC</CaseCompanyNames>
    <Nickname xmlns="http://schemas.microsoft.com/sharepoint/v3" xsi:nil="true"/>
    <DocketNumber xmlns="dc463f71-b30c-4ab2-9473-d307f9d35888">170189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F74B654-CDA1-4988-93F5-5C567A8BD7BB}"/>
</file>

<file path=customXml/itemProps2.xml><?xml version="1.0" encoding="utf-8"?>
<ds:datastoreItem xmlns:ds="http://schemas.openxmlformats.org/officeDocument/2006/customXml" ds:itemID="{92947442-BAA1-4460-98D3-3797E1943B66}"/>
</file>

<file path=customXml/itemProps3.xml><?xml version="1.0" encoding="utf-8"?>
<ds:datastoreItem xmlns:ds="http://schemas.openxmlformats.org/officeDocument/2006/customXml" ds:itemID="{E172833C-98C0-4D29-9E99-77E530540F6D}"/>
</file>

<file path=customXml/itemProps4.xml><?xml version="1.0" encoding="utf-8"?>
<ds:datastoreItem xmlns:ds="http://schemas.openxmlformats.org/officeDocument/2006/customXml" ds:itemID="{C3476421-D412-45D9-8F51-48BE99E23A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BDI</vt:lpstr>
      <vt:lpstr>EDS</vt:lpstr>
      <vt:lpstr>YAK</vt:lpstr>
      <vt:lpstr>NOTES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Atwell</dc:creator>
  <cp:lastModifiedBy>Dave Atwell</cp:lastModifiedBy>
  <dcterms:created xsi:type="dcterms:W3CDTF">2017-03-07T21:33:09Z</dcterms:created>
  <dcterms:modified xsi:type="dcterms:W3CDTF">2017-03-08T01:32:51Z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0x0101006E56B4D1795A2E4DB2F0B01679ED314A00A0BD32CD50E6784E9F28FECA17CA5B36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