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To be filed 10-25-21\"/>
    </mc:Choice>
  </mc:AlternateContent>
  <xr:revisionPtr revIDLastSave="0" documentId="13_ncr:1_{AE332DCA-230B-4047-AFE5-707DB7E47C38}" xr6:coauthVersionLast="46" xr6:coauthVersionMax="46" xr10:uidLastSave="{00000000-0000-0000-0000-000000000000}"/>
  <bookViews>
    <workbookView xWindow="-120" yWindow="-120" windowWidth="29040" windowHeight="15840" xr2:uid="{A275308E-06FE-48B4-B826-54C151981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T15" i="1" s="1"/>
  <c r="T11" i="1"/>
  <c r="T10" i="1"/>
  <c r="T9" i="1"/>
  <c r="T7" i="1"/>
  <c r="T12" i="1" s="1"/>
  <c r="P29" i="1"/>
  <c r="O24" i="1"/>
  <c r="N24" i="1"/>
  <c r="M24" i="1"/>
  <c r="L24" i="1"/>
  <c r="K24" i="1"/>
  <c r="J24" i="1"/>
  <c r="I24" i="1"/>
  <c r="H24" i="1"/>
  <c r="G24" i="1"/>
  <c r="F24" i="1"/>
  <c r="D24" i="1"/>
  <c r="P23" i="1"/>
  <c r="P22" i="1"/>
  <c r="P21" i="1"/>
  <c r="P20" i="1"/>
  <c r="P19" i="1"/>
  <c r="E18" i="1"/>
  <c r="P18" i="1" s="1"/>
  <c r="P24" i="1" s="1"/>
  <c r="O15" i="1"/>
  <c r="N15" i="1"/>
  <c r="N26" i="1" s="1"/>
  <c r="M15" i="1"/>
  <c r="M26" i="1" s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E15" i="1"/>
  <c r="D15" i="1"/>
  <c r="D26" i="1" s="1"/>
  <c r="P14" i="1"/>
  <c r="K14" i="1"/>
  <c r="K13" i="1"/>
  <c r="P13" i="1" s="1"/>
  <c r="P12" i="1"/>
  <c r="P11" i="1"/>
  <c r="P10" i="1"/>
  <c r="F9" i="1"/>
  <c r="P9" i="1" s="1"/>
  <c r="E9" i="1"/>
  <c r="K8" i="1"/>
  <c r="P8" i="1" s="1"/>
  <c r="K7" i="1"/>
  <c r="K15" i="1" s="1"/>
  <c r="K26" i="1" s="1"/>
  <c r="P6" i="1"/>
  <c r="P5" i="1"/>
  <c r="T16" i="1" l="1"/>
  <c r="P15" i="1"/>
  <c r="P26" i="1" s="1"/>
  <c r="P7" i="1"/>
  <c r="E24" i="1"/>
  <c r="E26" i="1" s="1"/>
</calcChain>
</file>

<file path=xl/sharedStrings.xml><?xml version="1.0" encoding="utf-8"?>
<sst xmlns="http://schemas.openxmlformats.org/spreadsheetml/2006/main" count="36" uniqueCount="36">
  <si>
    <t>Washington - Covid-19 Costs &amp; Savings</t>
  </si>
  <si>
    <t>47WA.1860.20489</t>
  </si>
  <si>
    <t>Total</t>
  </si>
  <si>
    <t>O&amp;M Work Order - Costs</t>
  </si>
  <si>
    <t>O&amp;M Work Order - Not Recoverable Mar-Apr-20</t>
  </si>
  <si>
    <t>4767000 - Credit &amp; Collections</t>
  </si>
  <si>
    <t>4767000 - Credit &amp; Collections May-20-May-21</t>
  </si>
  <si>
    <t>Bad Debts - Costs</t>
  </si>
  <si>
    <t>Bad Debts - True-up Jan-21</t>
  </si>
  <si>
    <t>Bad Debts - True-up Dec-20</t>
  </si>
  <si>
    <t>Bad Debts - Not Recoverable Mar-Apr-20</t>
  </si>
  <si>
    <t>Interest - Past Due Bal</t>
  </si>
  <si>
    <t>Interest - Past Due Bal Apr-20-May-21</t>
  </si>
  <si>
    <t>Total WA Costs</t>
  </si>
  <si>
    <t>47WA.2530.01290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</si>
  <si>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</si>
  <si>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</si>
  <si>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</si>
  <si>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</si>
  <si>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</si>
  <si>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Mar-Apr-20</t>
  </si>
  <si>
    <t>Total WA Savings</t>
  </si>
  <si>
    <t>Total WA Booked</t>
  </si>
  <si>
    <t xml:space="preserve"> Waived LPC not booked</t>
  </si>
  <si>
    <t>Washington COVID-19 Deferral Summary as of 9/30/2021</t>
  </si>
  <si>
    <t>WA</t>
  </si>
  <si>
    <t>Bad Debt Expense</t>
  </si>
  <si>
    <t xml:space="preserve">Assistance Program </t>
  </si>
  <si>
    <t>Term Loan Interest/Fees</t>
  </si>
  <si>
    <t>Other Direct Costs</t>
  </si>
  <si>
    <t>Reconnect Fees/Late Payment Fees</t>
  </si>
  <si>
    <t>Total 186</t>
  </si>
  <si>
    <t>Other Direct Benefits</t>
  </si>
  <si>
    <t xml:space="preserve">Cares Act Benefit </t>
  </si>
  <si>
    <t>Total 253</t>
  </si>
  <si>
    <t>Total Ending Balance 9.30.2021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</si>
</sst>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17" fontId="3" fillId="2" borderId="0" xfId="2" applyNumberFormat="1" applyFont="1" applyFill="1" applyAlignment="1">
      <alignment horizontal="center" vertical="center"/>
    </xf>
    <xf numFmtId="17" fontId="3" fillId="2" borderId="1" xfId="2" applyNumberFormat="1" applyFont="1" applyFill="1" applyBorder="1" applyAlignment="1">
      <alignment horizontal="center" vertical="center"/>
    </xf>
    <xf numFmtId="17" fontId="3" fillId="3" borderId="1" xfId="2" applyNumberFormat="1" applyFont="1" applyFill="1" applyBorder="1" applyAlignment="1">
      <alignment horizontal="center" vertical="center"/>
    </xf>
    <xf numFmtId="43" fontId="0" fillId="0" borderId="0" xfId="1" applyFont="1" applyFill="1"/>
    <xf numFmtId="43" fontId="0" fillId="3" borderId="2" xfId="0" applyNumberFormat="1" applyFill="1" applyBorder="1"/>
    <xf numFmtId="43" fontId="0" fillId="0" borderId="0" xfId="0" applyNumberFormat="1"/>
    <xf numFmtId="43" fontId="6" fillId="0" borderId="0" xfId="1" applyFont="1" applyFill="1"/>
    <xf numFmtId="43" fontId="0" fillId="0" borderId="0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0" fontId="0" fillId="0" borderId="5" xfId="0" applyBorder="1"/>
    <xf numFmtId="43" fontId="6" fillId="0" borderId="0" xfId="1" applyFont="1" applyFill="1" applyBorder="1"/>
    <xf numFmtId="43" fontId="0" fillId="0" borderId="6" xfId="0" applyNumberForma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43" fontId="0" fillId="3" borderId="7" xfId="0" applyNumberFormat="1" applyFill="1" applyBorder="1"/>
    <xf numFmtId="0" fontId="0" fillId="0" borderId="3" xfId="0" applyBorder="1"/>
    <xf numFmtId="43" fontId="6" fillId="0" borderId="3" xfId="1" applyFont="1" applyFill="1" applyBorder="1"/>
    <xf numFmtId="43" fontId="0" fillId="0" borderId="5" xfId="0" applyNumberFormat="1" applyBorder="1"/>
    <xf numFmtId="43" fontId="0" fillId="3" borderId="8" xfId="0" applyNumberFormat="1" applyFill="1" applyBorder="1"/>
    <xf numFmtId="0" fontId="5" fillId="0" borderId="3" xfId="0" applyFont="1" applyBorder="1" applyAlignment="1">
      <alignment horizontal="center"/>
    </xf>
    <xf numFmtId="43" fontId="0" fillId="3" borderId="3" xfId="0" applyNumberFormat="1" applyFill="1" applyBorder="1"/>
    <xf numFmtId="0" fontId="0" fillId="0" borderId="9" xfId="0" applyBorder="1"/>
    <xf numFmtId="43" fontId="7" fillId="0" borderId="3" xfId="0" applyNumberFormat="1" applyFont="1" applyBorder="1"/>
    <xf numFmtId="43" fontId="0" fillId="0" borderId="0" xfId="1" applyFont="1" applyBorder="1"/>
    <xf numFmtId="0" fontId="5" fillId="0" borderId="0" xfId="0" applyFont="1" applyAlignment="1">
      <alignment horizontal="left" indent="2"/>
    </xf>
    <xf numFmtId="0" fontId="0" fillId="0" borderId="0" xfId="0" applyFill="1" applyAlignment="1">
      <alignment vertical="center"/>
    </xf>
    <xf numFmtId="43" fontId="0" fillId="0" borderId="0" xfId="0" applyNumberFormat="1" applyFill="1"/>
    <xf numFmtId="0" fontId="0" fillId="0" borderId="0" xfId="0" applyFill="1"/>
    <xf numFmtId="43" fontId="0" fillId="0" borderId="5" xfId="0" applyNumberFormat="1" applyFill="1" applyBorder="1"/>
    <xf numFmtId="43" fontId="7" fillId="0" borderId="3" xfId="0" applyNumberFormat="1" applyFont="1" applyFill="1" applyBorder="1"/>
    <xf numFmtId="43" fontId="1" fillId="0" borderId="0" xfId="1" applyFont="1" applyFill="1"/>
    <xf numFmtId="43" fontId="1" fillId="0" borderId="0" xfId="1" applyFont="1" applyFill="1" applyBorder="1"/>
    <xf numFmtId="43" fontId="1" fillId="0" borderId="3" xfId="1" applyFont="1" applyFill="1" applyBorder="1"/>
    <xf numFmtId="43" fontId="1" fillId="0" borderId="4" xfId="1" applyFont="1" applyFill="1" applyBorder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43" fontId="0" fillId="0" borderId="3" xfId="1" applyFont="1" applyBorder="1"/>
    <xf numFmtId="0" fontId="0" fillId="0" borderId="10" xfId="0" applyBorder="1"/>
    <xf numFmtId="43" fontId="0" fillId="0" borderId="0" xfId="1" applyFont="1"/>
    <xf numFmtId="0" fontId="0" fillId="0" borderId="1" xfId="0" applyBorder="1"/>
    <xf numFmtId="43" fontId="0" fillId="0" borderId="13" xfId="1" applyFont="1" applyBorder="1"/>
    <xf numFmtId="164" fontId="0" fillId="0" borderId="14" xfId="1" applyNumberFormat="1" applyFont="1" applyBorder="1" applyAlignment="1">
      <alignment horizontal="center"/>
    </xf>
    <xf numFmtId="0" fontId="0" fillId="0" borderId="7" xfId="0" applyBorder="1"/>
    <xf numFmtId="164" fontId="0" fillId="0" borderId="1" xfId="1" applyNumberFormat="1" applyFont="1" applyBorder="1"/>
    <xf numFmtId="43" fontId="0" fillId="0" borderId="7" xfId="1" applyFont="1" applyBorder="1"/>
    <xf numFmtId="43" fontId="7" fillId="0" borderId="5" xfId="1" applyFont="1" applyBorder="1" applyAlignment="1">
      <alignment horizontal="left" indent="1"/>
    </xf>
    <xf numFmtId="164" fontId="0" fillId="0" borderId="15" xfId="1" applyNumberFormat="1" applyFont="1" applyBorder="1"/>
    <xf numFmtId="43" fontId="7" fillId="0" borderId="0" xfId="1" applyFont="1" applyBorder="1" applyAlignment="1">
      <alignment horizontal="left" indent="1"/>
    </xf>
    <xf numFmtId="43" fontId="7" fillId="0" borderId="16" xfId="1" applyFont="1" applyBorder="1" applyAlignment="1">
      <alignment horizontal="left" indent="2"/>
    </xf>
    <xf numFmtId="43" fontId="0" fillId="0" borderId="17" xfId="1" applyFont="1" applyBorder="1"/>
    <xf numFmtId="164" fontId="0" fillId="0" borderId="18" xfId="1" applyNumberFormat="1" applyFont="1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0" fillId="0" borderId="0" xfId="1" applyNumberFormat="1" applyFont="1" applyFill="1" applyBorder="1"/>
    <xf numFmtId="43" fontId="7" fillId="0" borderId="0" xfId="1" applyFont="1" applyFill="1" applyBorder="1" applyAlignment="1">
      <alignment horizontal="left" indent="1"/>
    </xf>
    <xf numFmtId="43" fontId="7" fillId="0" borderId="0" xfId="1" applyFont="1" applyFill="1" applyBorder="1" applyAlignment="1">
      <alignment horizontal="left" indent="2"/>
    </xf>
    <xf numFmtId="0" fontId="0" fillId="0" borderId="6" xfId="0" applyBorder="1"/>
    <xf numFmtId="0" fontId="0" fillId="0" borderId="15" xfId="0" applyBorder="1"/>
    <xf numFmtId="43" fontId="0" fillId="0" borderId="10" xfId="1" applyFont="1" applyBorder="1"/>
    <xf numFmtId="43" fontId="7" fillId="4" borderId="11" xfId="1" applyFont="1" applyFill="1" applyBorder="1" applyAlignment="1">
      <alignment horizontal="center" vertical="center"/>
    </xf>
    <xf numFmtId="43" fontId="7" fillId="4" borderId="12" xfId="1" applyFont="1" applyFill="1" applyBorder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0" xfId="2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Normal 14" xfId="2" xr:uid="{8E53160F-3502-4526-A6D1-4A6ADEB71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6705-7E98-4BA5-B813-259B6F55CE8A}">
  <dimension ref="A2:X30"/>
  <sheetViews>
    <sheetView showGridLines="0" tabSelected="1" topLeftCell="F1" workbookViewId="0">
      <selection activeCell="R4" sqref="R4:U17"/>
    </sheetView>
  </sheetViews>
  <sheetFormatPr defaultRowHeight="15" x14ac:dyDescent="0.25"/>
  <cols>
    <col min="1" max="1" width="17.85546875" bestFit="1" customWidth="1"/>
    <col min="3" max="3" width="33.5703125" customWidth="1"/>
    <col min="4" max="4" width="13.5703125" bestFit="1" customWidth="1"/>
    <col min="5" max="5" width="12.7109375" bestFit="1" customWidth="1"/>
    <col min="6" max="6" width="12.28515625" bestFit="1" customWidth="1"/>
    <col min="7" max="7" width="11.5703125" bestFit="1" customWidth="1"/>
    <col min="8" max="8" width="13.5703125" bestFit="1" customWidth="1"/>
    <col min="9" max="10" width="12.28515625" bestFit="1" customWidth="1"/>
    <col min="11" max="11" width="12.7109375" style="32" bestFit="1" customWidth="1"/>
    <col min="12" max="12" width="13.5703125" bestFit="1" customWidth="1"/>
    <col min="13" max="13" width="11.5703125" bestFit="1" customWidth="1"/>
    <col min="14" max="14" width="13.5703125" bestFit="1" customWidth="1"/>
    <col min="15" max="15" width="5.140625" bestFit="1" customWidth="1"/>
    <col min="16" max="16" width="14" bestFit="1" customWidth="1"/>
    <col min="18" max="18" width="2.85546875" customWidth="1"/>
    <col min="19" max="19" width="38.42578125" customWidth="1"/>
    <col min="20" max="20" width="20.140625" customWidth="1"/>
    <col min="21" max="21" width="3.42578125" customWidth="1"/>
    <col min="22" max="22" width="16.5703125" customWidth="1"/>
  </cols>
  <sheetData>
    <row r="2" spans="1:24" ht="15.75" x14ac:dyDescent="0.25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4" x14ac:dyDescent="0.25">
      <c r="C3" s="1"/>
      <c r="D3" s="2">
        <v>43952</v>
      </c>
      <c r="E3" s="1"/>
      <c r="F3" s="1"/>
      <c r="G3" s="1"/>
      <c r="H3" s="1"/>
      <c r="I3" s="1"/>
      <c r="J3" s="1"/>
      <c r="K3" s="30"/>
      <c r="L3" s="1"/>
      <c r="M3" s="1"/>
      <c r="N3" s="1"/>
      <c r="O3" s="1"/>
      <c r="P3" s="1"/>
    </row>
    <row r="4" spans="1:24" ht="15.75" thickBot="1" x14ac:dyDescent="0.3">
      <c r="A4" s="74" t="s">
        <v>1</v>
      </c>
      <c r="B4" s="74"/>
      <c r="C4" s="74"/>
      <c r="D4" s="2">
        <v>44156</v>
      </c>
      <c r="E4" s="2">
        <v>44186</v>
      </c>
      <c r="F4" s="2">
        <v>44197</v>
      </c>
      <c r="G4" s="2">
        <v>44228</v>
      </c>
      <c r="H4" s="2">
        <v>44256</v>
      </c>
      <c r="I4" s="2">
        <v>44287</v>
      </c>
      <c r="J4" s="2">
        <v>44317</v>
      </c>
      <c r="K4" s="2">
        <v>44348</v>
      </c>
      <c r="L4" s="2">
        <v>44378</v>
      </c>
      <c r="M4" s="2">
        <v>44409</v>
      </c>
      <c r="N4" s="3">
        <v>44440</v>
      </c>
      <c r="O4" s="4"/>
      <c r="P4" s="3" t="s">
        <v>2</v>
      </c>
      <c r="R4" s="62"/>
      <c r="S4" s="12"/>
      <c r="T4" s="12"/>
      <c r="U4" s="63"/>
      <c r="V4" s="42"/>
    </row>
    <row r="5" spans="1:24" ht="15.75" thickBot="1" x14ac:dyDescent="0.3">
      <c r="B5" s="71" t="s">
        <v>3</v>
      </c>
      <c r="C5" s="71"/>
      <c r="D5" s="35">
        <v>64076.89</v>
      </c>
      <c r="E5" s="35">
        <v>3023.96</v>
      </c>
      <c r="F5" s="35">
        <v>1120.47</v>
      </c>
      <c r="G5" s="35">
        <v>1596.99</v>
      </c>
      <c r="H5" s="35">
        <v>1889.89</v>
      </c>
      <c r="I5" s="35">
        <v>793.26</v>
      </c>
      <c r="J5" s="35">
        <v>732.38</v>
      </c>
      <c r="K5" s="8">
        <v>20735.18</v>
      </c>
      <c r="L5" s="35">
        <v>1611.76</v>
      </c>
      <c r="M5" s="35">
        <v>15855.71</v>
      </c>
      <c r="N5" s="35">
        <v>2330.2399999999998</v>
      </c>
      <c r="O5" s="6"/>
      <c r="P5" s="7">
        <f>SUM(D5:N5)</f>
        <v>113766.73000000003</v>
      </c>
      <c r="R5" s="64"/>
      <c r="S5" s="65" t="s">
        <v>24</v>
      </c>
      <c r="T5" s="66"/>
      <c r="U5" s="44"/>
    </row>
    <row r="6" spans="1:24" x14ac:dyDescent="0.25">
      <c r="B6" s="71" t="s">
        <v>4</v>
      </c>
      <c r="C6" s="71"/>
      <c r="D6" s="39"/>
      <c r="E6" s="39"/>
      <c r="F6" s="35"/>
      <c r="G6" s="35"/>
      <c r="H6" s="35"/>
      <c r="I6" s="35"/>
      <c r="J6" s="35"/>
      <c r="K6" s="8">
        <v>-20394.830000000002</v>
      </c>
      <c r="L6" s="35"/>
      <c r="M6" s="35"/>
      <c r="N6" s="35"/>
      <c r="O6" s="6"/>
      <c r="P6" s="7">
        <f t="shared" ref="P6:P14" si="0">SUM(D6:N6)</f>
        <v>-20394.830000000002</v>
      </c>
      <c r="R6" s="49"/>
      <c r="S6" s="45"/>
      <c r="T6" s="46" t="s">
        <v>25</v>
      </c>
      <c r="U6" s="47"/>
    </row>
    <row r="7" spans="1:24" x14ac:dyDescent="0.25">
      <c r="B7" s="71" t="s">
        <v>5</v>
      </c>
      <c r="C7" s="71"/>
      <c r="D7" s="39"/>
      <c r="E7" s="39"/>
      <c r="F7" s="35"/>
      <c r="G7" s="35"/>
      <c r="H7" s="35"/>
      <c r="I7" s="35"/>
      <c r="J7" s="35"/>
      <c r="K7" s="8">
        <f>25049.67</f>
        <v>25049.67</v>
      </c>
      <c r="L7" s="35">
        <v>29351.72</v>
      </c>
      <c r="M7" s="35">
        <v>25225.040000000001</v>
      </c>
      <c r="N7" s="8">
        <v>25408.93</v>
      </c>
      <c r="O7" s="6"/>
      <c r="P7" s="7">
        <f t="shared" si="0"/>
        <v>105035.35999999999</v>
      </c>
      <c r="R7" s="49"/>
      <c r="S7" s="28" t="s">
        <v>26</v>
      </c>
      <c r="T7" s="48">
        <f>+P8+P9+P10+P11</f>
        <v>647309.9</v>
      </c>
      <c r="U7" s="44"/>
    </row>
    <row r="8" spans="1:24" x14ac:dyDescent="0.25">
      <c r="B8" s="71" t="s">
        <v>6</v>
      </c>
      <c r="C8" s="71"/>
      <c r="D8" s="39"/>
      <c r="E8" s="39"/>
      <c r="F8" s="35"/>
      <c r="G8" s="35"/>
      <c r="H8" s="35"/>
      <c r="I8" s="35"/>
      <c r="J8" s="35"/>
      <c r="K8" s="8">
        <f>314488.43</f>
        <v>314488.43</v>
      </c>
      <c r="L8" s="35"/>
      <c r="M8" s="35"/>
      <c r="N8" s="35"/>
      <c r="O8" s="6"/>
      <c r="P8" s="7">
        <f t="shared" si="0"/>
        <v>314488.43</v>
      </c>
      <c r="R8" s="49"/>
      <c r="S8" s="28" t="s">
        <v>27</v>
      </c>
      <c r="T8" s="48">
        <v>2137758.19</v>
      </c>
      <c r="U8" s="44"/>
      <c r="W8" s="58"/>
    </row>
    <row r="9" spans="1:24" x14ac:dyDescent="0.25">
      <c r="B9" s="71" t="s">
        <v>7</v>
      </c>
      <c r="C9" s="71"/>
      <c r="D9" s="35">
        <v>95087.75</v>
      </c>
      <c r="E9" s="35">
        <f>225943.22-E5-I11</f>
        <v>215508.29</v>
      </c>
      <c r="F9" s="35">
        <f>4122.11-F5-H10</f>
        <v>-4356.18</v>
      </c>
      <c r="G9" s="35">
        <v>55165.84</v>
      </c>
      <c r="H9" s="35">
        <v>-41970.52</v>
      </c>
      <c r="I9" s="35">
        <v>-76832.52</v>
      </c>
      <c r="J9" s="35">
        <v>32913.49</v>
      </c>
      <c r="K9" s="8">
        <v>206292.17</v>
      </c>
      <c r="L9" s="35">
        <v>-89920.36</v>
      </c>
      <c r="M9" s="35">
        <v>7792.44</v>
      </c>
      <c r="N9" s="35">
        <v>-81627.72</v>
      </c>
      <c r="O9" s="6"/>
      <c r="P9" s="7">
        <f t="shared" si="0"/>
        <v>318052.68000000005</v>
      </c>
      <c r="R9" s="49"/>
      <c r="S9" s="28" t="s">
        <v>28</v>
      </c>
      <c r="T9" s="48">
        <f>+P12+P13+P14</f>
        <v>75439.31</v>
      </c>
      <c r="U9" s="44"/>
      <c r="W9" s="58"/>
    </row>
    <row r="10" spans="1:24" x14ac:dyDescent="0.25">
      <c r="B10" s="71" t="s">
        <v>8</v>
      </c>
      <c r="C10" s="71"/>
      <c r="D10" s="39"/>
      <c r="E10" s="39"/>
      <c r="F10" s="35"/>
      <c r="G10" s="35"/>
      <c r="H10" s="35">
        <v>7357.82</v>
      </c>
      <c r="I10" s="35"/>
      <c r="J10" s="35"/>
      <c r="K10" s="8"/>
      <c r="L10" s="35"/>
      <c r="M10" s="35"/>
      <c r="N10" s="35"/>
      <c r="O10" s="6"/>
      <c r="P10" s="7">
        <f t="shared" si="0"/>
        <v>7357.82</v>
      </c>
      <c r="R10" s="49"/>
      <c r="S10" s="28" t="s">
        <v>29</v>
      </c>
      <c r="T10" s="48">
        <f>+P5+P6+P7</f>
        <v>198407.26</v>
      </c>
      <c r="U10" s="44"/>
      <c r="W10" s="58"/>
      <c r="X10" s="57"/>
    </row>
    <row r="11" spans="1:24" x14ac:dyDescent="0.25">
      <c r="B11" s="71" t="s">
        <v>9</v>
      </c>
      <c r="C11" s="71"/>
      <c r="D11" s="39"/>
      <c r="E11" s="39"/>
      <c r="F11" s="35"/>
      <c r="G11" s="35"/>
      <c r="H11" s="35"/>
      <c r="I11" s="35">
        <v>7410.97</v>
      </c>
      <c r="J11" s="35"/>
      <c r="K11" s="8"/>
      <c r="L11" s="35"/>
      <c r="M11" s="35"/>
      <c r="N11" s="35"/>
      <c r="O11" s="6"/>
      <c r="P11" s="7">
        <f t="shared" si="0"/>
        <v>7410.97</v>
      </c>
      <c r="R11" s="49"/>
      <c r="S11" s="28" t="s">
        <v>30</v>
      </c>
      <c r="T11" s="48">
        <f>+P29</f>
        <v>1831718.91</v>
      </c>
      <c r="U11" s="44"/>
      <c r="W11" s="58"/>
    </row>
    <row r="12" spans="1:24" x14ac:dyDescent="0.25">
      <c r="B12" s="71" t="s">
        <v>10</v>
      </c>
      <c r="C12" s="71"/>
      <c r="D12" s="39"/>
      <c r="E12" s="39"/>
      <c r="F12" s="35"/>
      <c r="G12" s="35"/>
      <c r="H12" s="35"/>
      <c r="I12" s="35"/>
      <c r="J12" s="35"/>
      <c r="K12" s="8">
        <v>-47814.73</v>
      </c>
      <c r="L12" s="35"/>
      <c r="M12" s="35"/>
      <c r="N12" s="35"/>
      <c r="O12" s="6"/>
      <c r="P12" s="7">
        <f t="shared" si="0"/>
        <v>-47814.73</v>
      </c>
      <c r="R12" s="49"/>
      <c r="S12" s="50" t="s">
        <v>31</v>
      </c>
      <c r="T12" s="51">
        <f>SUM(T7:T11)</f>
        <v>4890633.57</v>
      </c>
      <c r="U12" s="44"/>
      <c r="W12" s="58"/>
    </row>
    <row r="13" spans="1:24" x14ac:dyDescent="0.25">
      <c r="B13" s="71" t="s">
        <v>11</v>
      </c>
      <c r="C13" s="71"/>
      <c r="D13" s="39"/>
      <c r="E13" s="39"/>
      <c r="F13" s="35"/>
      <c r="G13" s="35"/>
      <c r="H13" s="35"/>
      <c r="I13" s="35"/>
      <c r="J13" s="35"/>
      <c r="K13" s="13">
        <f>7261.85</f>
        <v>7261.85</v>
      </c>
      <c r="L13" s="36">
        <v>6846.45</v>
      </c>
      <c r="M13" s="36">
        <v>6066.44</v>
      </c>
      <c r="N13" s="36">
        <v>5547.32</v>
      </c>
      <c r="O13" s="6"/>
      <c r="P13" s="7">
        <f t="shared" si="0"/>
        <v>25722.059999999998</v>
      </c>
      <c r="R13" s="49"/>
      <c r="S13" s="28" t="s">
        <v>32</v>
      </c>
      <c r="T13" s="48">
        <f>+P24-T14</f>
        <v>-924884.00780699973</v>
      </c>
      <c r="U13" s="44"/>
      <c r="W13" s="58"/>
    </row>
    <row r="14" spans="1:24" x14ac:dyDescent="0.25">
      <c r="B14" s="71" t="s">
        <v>12</v>
      </c>
      <c r="C14" s="71"/>
      <c r="D14" s="40"/>
      <c r="E14" s="40"/>
      <c r="F14" s="37"/>
      <c r="G14" s="37"/>
      <c r="H14" s="37"/>
      <c r="I14" s="37"/>
      <c r="J14" s="37"/>
      <c r="K14" s="21">
        <f>97531.98</f>
        <v>97531.98</v>
      </c>
      <c r="L14" s="37"/>
      <c r="M14" s="37"/>
      <c r="N14" s="38"/>
      <c r="O14" s="6"/>
      <c r="P14" s="7">
        <f t="shared" si="0"/>
        <v>97531.98</v>
      </c>
      <c r="R14" s="49"/>
      <c r="S14" s="28" t="s">
        <v>33</v>
      </c>
      <c r="T14" s="48">
        <v>-60630.472192999994</v>
      </c>
      <c r="U14" s="44"/>
      <c r="W14" s="58"/>
    </row>
    <row r="15" spans="1:24" x14ac:dyDescent="0.25">
      <c r="A15" s="12"/>
      <c r="B15" s="68" t="s">
        <v>13</v>
      </c>
      <c r="C15" s="68"/>
      <c r="D15" s="13">
        <f t="shared" ref="D15" si="1">SUM(D5:D14)</f>
        <v>159164.64000000001</v>
      </c>
      <c r="E15" s="13">
        <f>SUM(E5:E14)</f>
        <v>218532.25</v>
      </c>
      <c r="F15" s="7">
        <f>SUM(F5:F14)</f>
        <v>-3235.71</v>
      </c>
      <c r="G15" s="7">
        <f t="shared" ref="G15:P15" si="2">SUM(G5:G14)</f>
        <v>56762.829999999994</v>
      </c>
      <c r="H15" s="7">
        <f t="shared" si="2"/>
        <v>-32722.809999999998</v>
      </c>
      <c r="I15" s="7">
        <f t="shared" si="2"/>
        <v>-68628.290000000008</v>
      </c>
      <c r="J15" s="7">
        <f t="shared" si="2"/>
        <v>33645.869999999995</v>
      </c>
      <c r="K15" s="31">
        <f t="shared" si="2"/>
        <v>603149.72</v>
      </c>
      <c r="L15" s="7">
        <f t="shared" si="2"/>
        <v>-52110.430000000008</v>
      </c>
      <c r="M15" s="7">
        <f t="shared" si="2"/>
        <v>54939.630000000005</v>
      </c>
      <c r="N15" s="7">
        <f t="shared" si="2"/>
        <v>-48341.23</v>
      </c>
      <c r="O15" s="6">
        <f t="shared" si="2"/>
        <v>0</v>
      </c>
      <c r="P15" s="14">
        <f t="shared" si="2"/>
        <v>921156.47</v>
      </c>
      <c r="R15" s="49"/>
      <c r="S15" s="52" t="s">
        <v>34</v>
      </c>
      <c r="T15" s="51">
        <f>+T14+T13</f>
        <v>-985514.47999999975</v>
      </c>
      <c r="U15" s="44"/>
      <c r="W15" s="58"/>
    </row>
    <row r="16" spans="1:24" ht="15.75" thickBot="1" x14ac:dyDescent="0.3">
      <c r="B16" s="72"/>
      <c r="C16" s="72"/>
      <c r="D16" s="15"/>
      <c r="E16" s="15"/>
      <c r="F16" s="7"/>
      <c r="G16" s="7"/>
      <c r="H16" s="7"/>
      <c r="I16" s="7"/>
      <c r="J16" s="7"/>
      <c r="K16" s="31"/>
      <c r="L16" s="7"/>
      <c r="M16" s="7"/>
      <c r="N16" s="7"/>
      <c r="O16" s="6"/>
      <c r="P16" s="7"/>
      <c r="R16" s="49"/>
      <c r="S16" s="53" t="s">
        <v>35</v>
      </c>
      <c r="T16" s="51">
        <f>+T12+T15</f>
        <v>3905119.0900000008</v>
      </c>
      <c r="U16" s="44"/>
      <c r="W16" s="58"/>
    </row>
    <row r="17" spans="1:23" ht="15.75" thickTop="1" x14ac:dyDescent="0.25">
      <c r="A17" s="16" t="s">
        <v>14</v>
      </c>
      <c r="C17" s="17"/>
      <c r="D17" s="17"/>
      <c r="E17" s="17"/>
      <c r="O17" s="6"/>
      <c r="R17" s="54"/>
      <c r="S17" s="41"/>
      <c r="T17" s="55"/>
      <c r="U17" s="56"/>
      <c r="W17" s="58"/>
    </row>
    <row r="18" spans="1:23" x14ac:dyDescent="0.25">
      <c r="B18" s="67" t="s">
        <v>15</v>
      </c>
      <c r="C18" s="67"/>
      <c r="D18" s="5">
        <v>-589798.68000000005</v>
      </c>
      <c r="E18" s="5">
        <f>-74435.35-I21</f>
        <v>-45280.94</v>
      </c>
      <c r="F18" s="5">
        <v>-54563.8</v>
      </c>
      <c r="G18" s="5">
        <v>-54213.71</v>
      </c>
      <c r="H18" s="5">
        <v>-113937.97</v>
      </c>
      <c r="I18" s="5">
        <v>-52164.36</v>
      </c>
      <c r="J18" s="5">
        <v>-55635.519999999997</v>
      </c>
      <c r="K18" s="8">
        <v>-59690.81</v>
      </c>
      <c r="L18" s="5">
        <v>-87067.43</v>
      </c>
      <c r="M18" s="5">
        <v>459.77</v>
      </c>
      <c r="N18" s="5">
        <v>-73281.929999999993</v>
      </c>
      <c r="O18" s="6"/>
      <c r="P18" s="5">
        <f>SUM(D18:N18)</f>
        <v>-1185175.3799999999</v>
      </c>
      <c r="S18" s="43"/>
      <c r="T18" s="9"/>
      <c r="U18" s="60"/>
      <c r="V18" s="59"/>
      <c r="W18" s="58"/>
    </row>
    <row r="19" spans="1:23" x14ac:dyDescent="0.25">
      <c r="B19" s="67" t="s">
        <v>16</v>
      </c>
      <c r="C19" s="67"/>
      <c r="D19" s="18"/>
      <c r="E19" s="18"/>
      <c r="F19" s="9"/>
      <c r="G19" s="9"/>
      <c r="H19" s="9"/>
      <c r="I19" s="9">
        <v>5272.16</v>
      </c>
      <c r="J19" s="9"/>
      <c r="K19" s="13"/>
      <c r="L19" s="9"/>
      <c r="M19" s="9"/>
      <c r="N19" s="9"/>
      <c r="O19" s="19"/>
      <c r="P19" s="5">
        <f t="shared" ref="P19:P23" si="3">SUM(D19:N19)</f>
        <v>5272.16</v>
      </c>
      <c r="S19" s="43"/>
      <c r="T19" s="9"/>
      <c r="U19" s="9"/>
      <c r="V19" s="59"/>
      <c r="W19" s="58"/>
    </row>
    <row r="20" spans="1:23" x14ac:dyDescent="0.25">
      <c r="B20" s="67" t="s">
        <v>17</v>
      </c>
      <c r="C20" s="67"/>
      <c r="D20" s="18"/>
      <c r="E20" s="18"/>
      <c r="F20" s="5"/>
      <c r="G20" s="5"/>
      <c r="H20" s="5">
        <v>-122.08</v>
      </c>
      <c r="I20" s="5">
        <v>62796.59</v>
      </c>
      <c r="J20" s="5"/>
      <c r="K20" s="8"/>
      <c r="L20" s="5"/>
      <c r="M20" s="5"/>
      <c r="N20" s="5"/>
      <c r="O20" s="6"/>
      <c r="P20" s="5">
        <f t="shared" si="3"/>
        <v>62674.509999999995</v>
      </c>
      <c r="S20" s="43"/>
      <c r="T20" s="9"/>
      <c r="U20" s="9"/>
      <c r="V20" s="59"/>
      <c r="W20" s="58"/>
    </row>
    <row r="21" spans="1:23" x14ac:dyDescent="0.25">
      <c r="B21" s="67" t="s">
        <v>18</v>
      </c>
      <c r="C21" s="67"/>
      <c r="D21" s="18"/>
      <c r="E21" s="18"/>
      <c r="F21" s="5"/>
      <c r="G21" s="5"/>
      <c r="H21" s="5"/>
      <c r="I21" s="5">
        <v>-29154.41</v>
      </c>
      <c r="J21" s="5"/>
      <c r="K21" s="8"/>
      <c r="L21" s="5"/>
      <c r="M21" s="5"/>
      <c r="N21" s="5"/>
      <c r="O21" s="6"/>
      <c r="P21" s="5">
        <f t="shared" si="3"/>
        <v>-29154.41</v>
      </c>
      <c r="S21" s="43"/>
      <c r="T21" s="9"/>
      <c r="U21" s="60"/>
      <c r="V21" s="59"/>
      <c r="W21" s="58"/>
    </row>
    <row r="22" spans="1:23" x14ac:dyDescent="0.25">
      <c r="B22" s="67" t="s">
        <v>19</v>
      </c>
      <c r="C22" s="67"/>
      <c r="D22" s="18"/>
      <c r="E22" s="18"/>
      <c r="F22" s="5"/>
      <c r="G22" s="5"/>
      <c r="H22" s="5"/>
      <c r="I22" s="5"/>
      <c r="J22" s="5"/>
      <c r="K22" s="13">
        <v>78885.58</v>
      </c>
      <c r="L22" s="9"/>
      <c r="M22" s="9"/>
      <c r="N22" s="9"/>
      <c r="O22" s="6"/>
      <c r="P22" s="5">
        <f t="shared" si="3"/>
        <v>78885.58</v>
      </c>
      <c r="S22" s="43"/>
      <c r="T22" s="9"/>
      <c r="U22" s="61"/>
      <c r="V22" s="59"/>
      <c r="W22" s="58"/>
    </row>
    <row r="23" spans="1:23" x14ac:dyDescent="0.25">
      <c r="A23" s="20"/>
      <c r="B23" s="67" t="s">
        <v>20</v>
      </c>
      <c r="C23" s="67"/>
      <c r="D23" s="18"/>
      <c r="E23" s="18"/>
      <c r="F23" s="20"/>
      <c r="G23" s="20"/>
      <c r="H23" s="20"/>
      <c r="I23" s="20"/>
      <c r="J23" s="10"/>
      <c r="K23" s="21">
        <v>81983.06</v>
      </c>
      <c r="L23" s="10"/>
      <c r="M23" s="10"/>
      <c r="N23" s="11"/>
      <c r="O23" s="6"/>
      <c r="P23" s="5">
        <f t="shared" si="3"/>
        <v>81983.06</v>
      </c>
      <c r="S23" s="43"/>
      <c r="T23" s="9"/>
      <c r="U23" s="9"/>
      <c r="V23" s="59"/>
      <c r="W23" s="58"/>
    </row>
    <row r="24" spans="1:23" x14ac:dyDescent="0.25">
      <c r="B24" s="68" t="s">
        <v>21</v>
      </c>
      <c r="C24" s="68"/>
      <c r="D24" s="22">
        <f t="shared" ref="D24:P24" si="4">SUM(D18:D23)</f>
        <v>-589798.68000000005</v>
      </c>
      <c r="E24" s="22">
        <f t="shared" si="4"/>
        <v>-45280.94</v>
      </c>
      <c r="F24" s="22">
        <f t="shared" si="4"/>
        <v>-54563.8</v>
      </c>
      <c r="G24" s="22">
        <f t="shared" si="4"/>
        <v>-54213.71</v>
      </c>
      <c r="H24" s="22">
        <f t="shared" si="4"/>
        <v>-114060.05</v>
      </c>
      <c r="I24" s="22">
        <f t="shared" si="4"/>
        <v>-13250.02</v>
      </c>
      <c r="J24" s="22">
        <f t="shared" si="4"/>
        <v>-55635.519999999997</v>
      </c>
      <c r="K24" s="33">
        <f t="shared" si="4"/>
        <v>101177.83</v>
      </c>
      <c r="L24" s="22">
        <f t="shared" si="4"/>
        <v>-87067.43</v>
      </c>
      <c r="M24" s="22">
        <f t="shared" si="4"/>
        <v>459.77</v>
      </c>
      <c r="N24" s="22">
        <f t="shared" si="4"/>
        <v>-73281.929999999993</v>
      </c>
      <c r="O24" s="23">
        <f t="shared" si="4"/>
        <v>0</v>
      </c>
      <c r="P24" s="14">
        <f t="shared" si="4"/>
        <v>-985514.47999999975</v>
      </c>
      <c r="S24" s="43"/>
      <c r="T24" s="9"/>
      <c r="U24" s="9"/>
      <c r="V24" s="59"/>
      <c r="W24" s="58"/>
    </row>
    <row r="25" spans="1:23" x14ac:dyDescent="0.25">
      <c r="A25" s="20"/>
      <c r="B25" s="69"/>
      <c r="C25" s="69"/>
      <c r="D25" s="24"/>
      <c r="E25" s="24"/>
      <c r="F25" s="10"/>
      <c r="G25" s="10"/>
      <c r="H25" s="10"/>
      <c r="I25" s="10"/>
      <c r="J25" s="10"/>
      <c r="K25" s="10"/>
      <c r="L25" s="10"/>
      <c r="M25" s="10"/>
      <c r="N25" s="10"/>
      <c r="O25" s="25"/>
      <c r="P25" s="10"/>
    </row>
    <row r="26" spans="1:23" x14ac:dyDescent="0.25">
      <c r="A26" s="26"/>
      <c r="B26" s="70" t="s">
        <v>22</v>
      </c>
      <c r="C26" s="70"/>
      <c r="D26" s="27">
        <f>+D15+D24</f>
        <v>-430634.04000000004</v>
      </c>
      <c r="E26" s="27">
        <f>+E15+E24</f>
        <v>173251.31</v>
      </c>
      <c r="F26" s="27">
        <f>+F15+F24</f>
        <v>-57799.51</v>
      </c>
      <c r="G26" s="27">
        <f t="shared" ref="G26:P26" si="5">+G15+G24</f>
        <v>2549.1199999999953</v>
      </c>
      <c r="H26" s="27">
        <f t="shared" si="5"/>
        <v>-146782.85999999999</v>
      </c>
      <c r="I26" s="27">
        <f t="shared" si="5"/>
        <v>-81878.310000000012</v>
      </c>
      <c r="J26" s="27">
        <f t="shared" si="5"/>
        <v>-21989.65</v>
      </c>
      <c r="K26" s="34">
        <f t="shared" si="5"/>
        <v>704327.54999999993</v>
      </c>
      <c r="L26" s="27">
        <f t="shared" si="5"/>
        <v>-139177.85999999999</v>
      </c>
      <c r="M26" s="27">
        <f t="shared" si="5"/>
        <v>55399.4</v>
      </c>
      <c r="N26" s="27">
        <f t="shared" si="5"/>
        <v>-121623.16</v>
      </c>
      <c r="O26" s="6"/>
      <c r="P26" s="27">
        <f t="shared" si="5"/>
        <v>-64358.009999999776</v>
      </c>
    </row>
    <row r="27" spans="1:23" x14ac:dyDescent="0.25">
      <c r="B27" s="15"/>
      <c r="C27" s="15"/>
      <c r="D27" s="15"/>
      <c r="E27" s="15"/>
      <c r="F27" s="5"/>
      <c r="G27" s="5"/>
      <c r="H27" s="5"/>
      <c r="I27" s="5"/>
      <c r="J27" s="5"/>
      <c r="K27" s="5"/>
      <c r="N27" s="5"/>
      <c r="O27" s="6"/>
      <c r="P27" s="5"/>
    </row>
    <row r="28" spans="1:23" x14ac:dyDescent="0.25">
      <c r="B28" s="15"/>
      <c r="C28" s="15"/>
      <c r="D28" s="15"/>
      <c r="E28" s="15"/>
      <c r="F28" s="5"/>
      <c r="G28" s="5"/>
      <c r="H28" s="5"/>
      <c r="I28" s="5"/>
      <c r="J28" s="5"/>
      <c r="K28" s="5"/>
      <c r="L28" s="5"/>
      <c r="M28" s="5"/>
      <c r="N28" s="5"/>
      <c r="O28" s="19"/>
      <c r="P28" s="5"/>
    </row>
    <row r="29" spans="1:23" x14ac:dyDescent="0.25">
      <c r="B29" s="71" t="s">
        <v>23</v>
      </c>
      <c r="C29" s="71"/>
      <c r="D29" s="28">
        <v>274704.58999999997</v>
      </c>
      <c r="E29" s="28">
        <v>85717.04</v>
      </c>
      <c r="F29" s="5">
        <v>110279.5</v>
      </c>
      <c r="G29" s="5">
        <v>173644.32</v>
      </c>
      <c r="H29" s="5">
        <v>169823.35</v>
      </c>
      <c r="I29" s="5">
        <v>176527.62</v>
      </c>
      <c r="J29" s="5">
        <v>173084.35</v>
      </c>
      <c r="K29" s="5">
        <v>168228.91</v>
      </c>
      <c r="L29" s="5">
        <v>169463.26</v>
      </c>
      <c r="M29" s="5">
        <v>166165.07</v>
      </c>
      <c r="N29" s="5">
        <v>164080.9</v>
      </c>
      <c r="O29" s="19"/>
      <c r="P29" s="7">
        <f>SUM(D29:N29)</f>
        <v>1831718.91</v>
      </c>
    </row>
    <row r="30" spans="1:23" x14ac:dyDescent="0.25">
      <c r="B30" s="29"/>
      <c r="C30" s="17"/>
      <c r="D30" s="17"/>
      <c r="E30" s="17"/>
      <c r="F30" s="9"/>
      <c r="G30" s="9"/>
      <c r="H30" s="9"/>
      <c r="I30" s="9"/>
      <c r="J30" s="9"/>
      <c r="K30" s="9"/>
      <c r="N30" s="9"/>
      <c r="P30" s="9"/>
    </row>
  </sheetData>
  <mergeCells count="25">
    <mergeCell ref="B2:P2"/>
    <mergeCell ref="A4:C4"/>
    <mergeCell ref="B5:C5"/>
    <mergeCell ref="B6:C6"/>
    <mergeCell ref="B7:C7"/>
    <mergeCell ref="B26:C26"/>
    <mergeCell ref="B29:C29"/>
    <mergeCell ref="B15:C15"/>
    <mergeCell ref="B16:C16"/>
    <mergeCell ref="B18:C18"/>
    <mergeCell ref="B19:C19"/>
    <mergeCell ref="B20:C20"/>
    <mergeCell ref="B21:C21"/>
    <mergeCell ref="S5:T5"/>
    <mergeCell ref="B22:C22"/>
    <mergeCell ref="B23:C23"/>
    <mergeCell ref="B24:C24"/>
    <mergeCell ref="B25:C25"/>
    <mergeCell ref="B9:C9"/>
    <mergeCell ref="B10:C10"/>
    <mergeCell ref="B11:C11"/>
    <mergeCell ref="B12:C12"/>
    <mergeCell ref="B13:C13"/>
    <mergeCell ref="B14:C14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2021-10-28T07:00:00+00:00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1ABAC6-2FBE-4015-8564-0E81FF9827E2}"/>
</file>

<file path=customXml/itemProps2.xml><?xml version="1.0" encoding="utf-8"?>
<ds:datastoreItem xmlns:ds="http://schemas.openxmlformats.org/officeDocument/2006/customXml" ds:itemID="{AA15DFDB-FC5A-413F-BB67-99F5A866B203}"/>
</file>

<file path=customXml/itemProps3.xml><?xml version="1.0" encoding="utf-8"?>
<ds:datastoreItem xmlns:ds="http://schemas.openxmlformats.org/officeDocument/2006/customXml" ds:itemID="{49CFDD40-CEA0-4B37-B346-7A0E2BA7E538}"/>
</file>

<file path=customXml/itemProps4.xml><?xml version="1.0" encoding="utf-8"?>
<ds:datastoreItem xmlns:ds="http://schemas.openxmlformats.org/officeDocument/2006/customXml" ds:itemID="{20AA28EA-EEA7-4B94-9288-D6BAB65E2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2021-10-25T21:50:26Z</dcterms:created>
  <dcterms:modified xsi:type="dcterms:W3CDTF">2021-10-26T17:32:02Z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0x0101006E56B4D1795A2E4DB2F0B01679ED314A00997A3B8E360FE040B2ACCDE0622B3ACE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